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bookViews>
  <sheets>
    <sheet name="【記載例】訪問介護" sheetId="7" r:id="rId1"/>
    <sheet name="【記載例】シフト記号表（勤務時間帯）" sheetId="4" r:id="rId2"/>
    <sheet name="訪問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【記載例】訪問介護!$A$1:$BG$72</definedName>
    <definedName name="_xlnm.Print_Area" localSheetId="3">'シフト記号表（勤務時間帯）'!$A$1:$U$38</definedName>
    <definedName name="_xlnm.Print_Area" localSheetId="4">記入方法!$A$1:$P$82</definedName>
    <definedName name="_xlnm.Print_Area" localSheetId="2">訪問介護!$A$1:$BG$72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F14" i="7"/>
  <c r="AF15" i="7" s="1"/>
  <c r="Z14" i="7"/>
  <c r="Z15" i="7" s="1"/>
  <c r="AW13" i="7"/>
  <c r="AW14" i="7" s="1"/>
  <c r="AW15" i="7" s="1"/>
  <c r="AV13" i="7"/>
  <c r="AV14" i="7" s="1"/>
  <c r="AV15" i="7" s="1"/>
  <c r="AU13" i="7"/>
  <c r="AU14" i="7" s="1"/>
  <c r="AU15" i="7" s="1"/>
  <c r="AO13" i="7"/>
  <c r="Y13" i="7"/>
  <c r="S13" i="7"/>
  <c r="AX11" i="7"/>
  <c r="AA2" i="7"/>
  <c r="AQ14" i="7" s="1"/>
  <c r="AQ15" i="7" s="1"/>
  <c r="AG13" i="7" l="1"/>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AX22" i="7"/>
  <c r="AX20" i="7"/>
  <c r="AX18" i="7"/>
  <c r="I63" i="7"/>
  <c r="L63"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28" i="7" l="1"/>
  <c r="AQ59" i="7" s="1"/>
  <c r="AQ61" i="7" s="1"/>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<sst xmlns="http://schemas.openxmlformats.org/spreadsheetml/2006/main" count="1168" uniqueCount="264">
  <si>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</si>
  <si>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</si>
  <si>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</si>
  <si>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</si>
  <si>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</si>
  <si>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</si>
  <si>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</si>
  <si>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</si>
  <si>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</si>
  <si>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</si>
  <si>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</si>
  <si>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</si>
  <si>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</si>
  <si>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</si>
  <si>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</si>
  <si>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</si>
  <si>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</si>
  <si>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</si>
  <si>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</si>
  <si>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</si>
  <si>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</si>
  <si>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</si>
  <si>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</si>
  <si>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</si>
  <si>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</si>
  <si>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</si>
  <si>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</si>
  <si>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</si>
  <si>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</si>
  <si>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</si>
  <si>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</si>
  <si>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</si>
  <si>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</si>
  <si>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</si>
  <si>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</si>
  <si>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</si>
  <si>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</si>
  <si>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</si>
  <si>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</si>
  <si>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</si>
  <si>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</si>
  <si>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</si>
  <si>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</si>
  <si>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</si>
  <si>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</si>
  <si>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</si>
  <si>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</si>
  <si>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</si>
  <si>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</si>
  <si>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</si>
  <si>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</si>
  <si>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</si>
  <si>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</si>
  <si>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</si>
  <si>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</si>
  <si>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</si>
  <si>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</si>
  <si>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</si>
  <si>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</si>
  <si>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</si>
  <si>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</si>
  <si>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</si>
  <si>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</si>
  <si>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</si>
  <si>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</si>
  <si>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</si>
  <si>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</si>
  <si>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</si>
  <si>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</si>
  <si>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</si>
  <si>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</si>
  <si>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</si>
  <si>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</si>
  <si>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</si>
  <si>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</si>
  <si>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</si>
  <si>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</si>
  <si>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</si>
  <si>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</si>
  <si>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</si>
  <si>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</si>
  <si>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</si>
  <si>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</si>
  <si>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</si>
  <si>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</si>
  <si>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</si>
  <si>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</si>
  <si>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</si>
  <si>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</si>
  <si>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</si>
  <si>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</si>
  <si>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</si>
  <si>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</si>
  <si>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</si>
  <si>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</si>
  <si>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</si>
  <si>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</si>
  <si>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</si>
  <si>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</si>
  <si>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</si>
  <si>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</si>
  <si>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</si>
  <si>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</si>
  <si>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</si>
  <si>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</si>
  <si>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</si>
  <si>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</si>
  <si>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</si>
  <si>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</si>
  <si>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</si>
  <si>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</si>
  <si>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</si>
  <si>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</si>
  <si>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</si>
  <si>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</si>
  <si>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</si>
  <si>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</si>
  <si>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</si>
  <si>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</si>
  <si>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</si>
  <si>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</si>
  <si>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</si>
  <si>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</si>
  <si>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</si>
  <si>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</si>
  <si>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</si>
  <si>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</si>
  <si>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</si>
  <si>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</si>
  <si>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</si>
  <si>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</si>
  <si>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</si>
  <si>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</si>
  <si>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</si>
  <si>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</si>
  <si>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</si>
  <si>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</si>
  <si>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</si>
  <si>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</si>
  <si>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</si>
  <si>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</si>
  <si>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</si>
  <si>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</si>
  <si>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</si>
  <si>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</si>
  <si>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</si>
  <si>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</si>
  <si>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</si>
  <si>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</si>
  <si>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</si>
  <si>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</si>
  <si>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</si>
  <si>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</si>
  <si>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</si>
  <si>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</si>
  <si>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</si>
  <si>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</si>
  <si>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</si>
  <si>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</si>
  <si>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</si>
  <si>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</si>
  <si>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</si>
  <si>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</si>
  <si>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</si>
  <si>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</si>
  <si>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訪問介護</t>
    <rPh sb="0" eb="2">
      <t>ホウモン</t>
    </rPh>
    <rPh sb="2" eb="4">
      <t>カイゴ</t>
    </rPh>
    <phoneticPr fontId="1"/>
  </si>
  <si>
    <t>A</t>
  </si>
  <si>
    <t>B</t>
  </si>
  <si>
    <t>ー</t>
  </si>
  <si>
    <t>厚労　太郎</t>
    <rPh sb="0" eb="2">
      <t>コウロウ</t>
    </rPh>
    <rPh sb="3" eb="5">
      <t>タロウ</t>
    </rPh>
    <phoneticPr fontId="1"/>
  </si>
  <si>
    <t>C</t>
  </si>
  <si>
    <t>実務者研修終了者</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</si>
  <si>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</si>
  <si>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</si>
  <si>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</si>
  <si>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</si>
  <si>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</si>
  <si>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</si>
  <si>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</si>
  <si>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</si>
  <si>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</si>
  <si>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</si>
  <si>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</si>
  <si>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</si>
  <si>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</si>
  <si>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訪問介護</t>
    <rPh sb="0" eb="2">
      <t>ホウモン</t>
    </rPh>
    <rPh sb="2" eb="4">
      <t>カイゴ</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</si>
  <si>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</si>
  <si>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</si>
  <si>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</si>
  <si>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</si>
  <si>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</si>
  <si>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</si>
  <si>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</si>
  <si>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</si>
  <si>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</si>
  <si>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</si>
  <si>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</si>
  <si>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</si>
  <si>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</si>
  <si>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</si>
  <si>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</si>
  <si>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</si>
  <si>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</si>
  <si>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</si>
  <si>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</si>
  <si>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</si>
  <si>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</si>
  <si>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</si>
  <si>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</si>
  <si>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</si>
  <si>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</si>
  <si>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</si>
  <si>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</si>
  <si>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</si>
  <si>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</si>
  <si>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</si>
  <si>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</si>
  <si>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</si>
  <si>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</si>
  <si>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</si>
  <si>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</si>
  <si>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</si>
  <si>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</si>
  <si>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</si>
  <si>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</si>
  <si>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</si>
  <si>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</si>
  <si>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</si>
  <si>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</si>
  <si>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</si>
  <si>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</si>
  <si>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</si>
  <si>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</si>
  <si>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</si>
  <si>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</si>
  <si>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　G子</t>
    <rPh sb="4" eb="5">
      <t>コ</t>
    </rPh>
    <phoneticPr fontId="1"/>
  </si>
  <si>
    <t>サービス提供責任者</t>
    <phoneticPr fontId="1"/>
  </si>
  <si>
    <t>(13)(14)の合計</t>
    <rPh sb="9" eb="11">
      <t>ゴウケイ</t>
    </rPh>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</si>
  <si>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</si>
  <si>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</si>
  <si>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</si>
  <si>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</si>
  <si>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</si>
  <si>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</si>
  <si>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</si>
  <si>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</si>
  <si>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</si>
  <si>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</si>
  <si>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</si>
  <si>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</si>
  <si>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</si>
  <si>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</si>
  <si>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</si>
  <si>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</si>
  <si>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</si>
  <si>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</si>
  <si>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</si>
  <si>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</si>
  <si>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a</t>
    <phoneticPr fontId="1"/>
  </si>
  <si>
    <t>d</t>
    <phoneticPr fontId="1"/>
  </si>
  <si>
    <t>f</t>
    <phoneticPr fontId="1"/>
  </si>
  <si>
    <t>r</t>
    <phoneticPr fontId="1"/>
  </si>
  <si>
    <t>e</t>
    <phoneticPr fontId="1"/>
  </si>
  <si>
    <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</si>
</sst>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0" fontId="9" fillId="0" borderId="13" xfId="0"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38" fontId="4" fillId="0" borderId="13" xfId="1" applyFont="1" applyFill="1" applyBorder="1" applyAlignment="1">
      <alignment horizontal="right"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right" vertical="center"/>
    </xf>
    <xf numFmtId="38" fontId="4" fillId="5" borderId="13" xfId="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I78"/>
  <sheetViews>
    <sheetView showGridLines="0" tabSelected="1" view="pageBreakPreview" topLeftCell="I8" zoomScale="75" zoomScaleNormal="55" zoomScaleSheetLayoutView="75" workbookViewId="0">
      <selection activeCell="AT32" sqref="AT3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308" t="s">
        <v>165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t="s">
        <v>218</v>
      </c>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6">
        <v>8</v>
      </c>
      <c r="AT5" s="317"/>
      <c r="AU5" s="71" t="s">
        <v>58</v>
      </c>
      <c r="AV5" s="70"/>
      <c r="AW5" s="316">
        <v>40</v>
      </c>
      <c r="AX5" s="317"/>
      <c r="AY5" s="71" t="s">
        <v>59</v>
      </c>
      <c r="AZ5" s="70"/>
      <c r="BA5" s="315">
        <v>160</v>
      </c>
      <c r="BB5" s="315"/>
      <c r="BC5" s="71" t="s">
        <v>217</v>
      </c>
      <c r="BD5" s="70"/>
      <c r="BG5" s="8"/>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v>0.375</v>
      </c>
      <c r="L6" s="296"/>
      <c r="M6" s="296"/>
      <c r="N6" s="68" t="s">
        <v>51</v>
      </c>
      <c r="O6" s="296">
        <v>0.70833333333333337</v>
      </c>
      <c r="P6" s="296"/>
      <c r="Q6" s="296"/>
      <c r="R6" s="64" t="s">
        <v>124</v>
      </c>
      <c r="S6" s="297">
        <f>IF(OR(K6="",O6=""),"",(O6+IF(K6&gt;O6,1,0)-K6)*24)</f>
        <v>8</v>
      </c>
      <c r="T6" s="297"/>
      <c r="U6" s="69" t="s">
        <v>125</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123</v>
      </c>
      <c r="C7" s="120" t="s">
        <v>123</v>
      </c>
      <c r="D7" s="120" t="s">
        <v>123</v>
      </c>
      <c r="E7" s="120" t="s">
        <v>123</v>
      </c>
      <c r="F7" s="120" t="s">
        <v>123</v>
      </c>
      <c r="G7" s="120" t="s">
        <v>122</v>
      </c>
      <c r="H7" s="120" t="s">
        <v>122</v>
      </c>
      <c r="I7" s="120" t="s">
        <v>123</v>
      </c>
      <c r="J7" s="68" t="s">
        <v>70</v>
      </c>
      <c r="K7" s="296">
        <v>0.41666666666666669</v>
      </c>
      <c r="L7" s="296"/>
      <c r="M7" s="296"/>
      <c r="N7" s="68" t="s">
        <v>51</v>
      </c>
      <c r="O7" s="296">
        <v>0.58333333333333337</v>
      </c>
      <c r="P7" s="296"/>
      <c r="Q7" s="296"/>
      <c r="R7" s="64" t="s">
        <v>124</v>
      </c>
      <c r="S7" s="297">
        <f>IF(OR(K7="",O7=""),"",(O7+IF(K7&gt;O7,1,0)-K7)*24)</f>
        <v>4</v>
      </c>
      <c r="T7" s="297"/>
      <c r="U7" s="69" t="s">
        <v>125</v>
      </c>
      <c r="V7" s="68"/>
      <c r="AC7" s="25"/>
      <c r="AD7" s="25"/>
      <c r="AE7" s="23"/>
      <c r="AF7" s="23"/>
      <c r="AG7" s="72"/>
      <c r="AH7" s="15"/>
      <c r="AI7" s="15"/>
      <c r="AM7" s="15"/>
      <c r="AN7" s="15"/>
      <c r="AO7" s="15"/>
      <c r="AP7" s="73"/>
      <c r="AQ7" s="74"/>
      <c r="AR7" s="74"/>
      <c r="AS7" s="75"/>
      <c r="AT7" s="75"/>
      <c r="AU7" s="75"/>
      <c r="AV7" s="75"/>
      <c r="AW7" s="75"/>
      <c r="AX7" s="70" t="s">
        <v>60</v>
      </c>
      <c r="AY7" s="70"/>
      <c r="AZ7" s="70"/>
      <c r="BA7" s="318">
        <f>DAY(EOMONTH(DATE(AA2,AE2,1),0))</f>
        <v>30</v>
      </c>
      <c r="BB7" s="319"/>
      <c r="BC7" s="71" t="s">
        <v>61</v>
      </c>
      <c r="BG7" s="8"/>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t="s">
        <v>197</v>
      </c>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106"/>
      <c r="Q11" s="106"/>
      <c r="R11" s="106"/>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103"/>
      <c r="Q12" s="103"/>
      <c r="R12" s="103"/>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t="str">
        <f>IF(BC3="実績",IF(DAY(DATE($AA$2,$AE$2,29))=29,29,""),"")</f>
        <v/>
      </c>
      <c r="AV13" s="102"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103"/>
      <c r="Q14" s="103"/>
      <c r="R14" s="103"/>
      <c r="S14" s="4">
        <f>WEEKDAY(DATE($AA$2,$AE$2,1))</f>
        <v>4</v>
      </c>
      <c r="T14" s="102">
        <f>WEEKDAY(DATE($AA$2,$AE$2,2))</f>
        <v>5</v>
      </c>
      <c r="U14" s="102">
        <f>WEEKDAY(DATE($AA$2,$AE$2,3))</f>
        <v>6</v>
      </c>
      <c r="V14" s="102">
        <f>WEEKDAY(DATE($AA$2,$AE$2,4))</f>
        <v>7</v>
      </c>
      <c r="W14" s="102">
        <f>WEEKDAY(DATE($AA$2,$AE$2,5))</f>
        <v>1</v>
      </c>
      <c r="X14" s="102">
        <f>WEEKDAY(DATE($AA$2,$AE$2,6))</f>
        <v>2</v>
      </c>
      <c r="Y14" s="5">
        <f>WEEKDAY(DATE($AA$2,$AE$2,7))</f>
        <v>3</v>
      </c>
      <c r="Z14" s="4">
        <f>WEEKDAY(DATE($AA$2,$AE$2,8))</f>
        <v>4</v>
      </c>
      <c r="AA14" s="102">
        <f>WEEKDAY(DATE($AA$2,$AE$2,9))</f>
        <v>5</v>
      </c>
      <c r="AB14" s="102">
        <f>WEEKDAY(DATE($AA$2,$AE$2,10))</f>
        <v>6</v>
      </c>
      <c r="AC14" s="102">
        <f>WEEKDAY(DATE($AA$2,$AE$2,11))</f>
        <v>7</v>
      </c>
      <c r="AD14" s="102">
        <f>WEEKDAY(DATE($AA$2,$AE$2,12))</f>
        <v>1</v>
      </c>
      <c r="AE14" s="102">
        <f>WEEKDAY(DATE($AA$2,$AE$2,13))</f>
        <v>2</v>
      </c>
      <c r="AF14" s="5">
        <f>WEEKDAY(DATE($AA$2,$AE$2,14))</f>
        <v>3</v>
      </c>
      <c r="AG14" s="4">
        <f>WEEKDAY(DATE($AA$2,$AE$2,15))</f>
        <v>4</v>
      </c>
      <c r="AH14" s="102">
        <f>WEEKDAY(DATE($AA$2,$AE$2,16))</f>
        <v>5</v>
      </c>
      <c r="AI14" s="102">
        <f>WEEKDAY(DATE($AA$2,$AE$2,17))</f>
        <v>6</v>
      </c>
      <c r="AJ14" s="102">
        <f>WEEKDAY(DATE($AA$2,$AE$2,18))</f>
        <v>7</v>
      </c>
      <c r="AK14" s="102">
        <f>WEEKDAY(DATE($AA$2,$AE$2,19))</f>
        <v>1</v>
      </c>
      <c r="AL14" s="102">
        <f>WEEKDAY(DATE($AA$2,$AE$2,20))</f>
        <v>2</v>
      </c>
      <c r="AM14" s="5">
        <f>WEEKDAY(DATE($AA$2,$AE$2,21))</f>
        <v>3</v>
      </c>
      <c r="AN14" s="4">
        <f>WEEKDAY(DATE($AA$2,$AE$2,22))</f>
        <v>4</v>
      </c>
      <c r="AO14" s="102">
        <f>WEEKDAY(DATE($AA$2,$AE$2,23))</f>
        <v>5</v>
      </c>
      <c r="AP14" s="102">
        <f>WEEKDAY(DATE($AA$2,$AE$2,24))</f>
        <v>6</v>
      </c>
      <c r="AQ14" s="102">
        <f>WEEKDAY(DATE($AA$2,$AE$2,25))</f>
        <v>7</v>
      </c>
      <c r="AR14" s="102">
        <f>WEEKDAY(DATE($AA$2,$AE$2,26))</f>
        <v>1</v>
      </c>
      <c r="AS14" s="102">
        <f>WEEKDAY(DATE($AA$2,$AE$2,27))</f>
        <v>2</v>
      </c>
      <c r="AT14" s="5">
        <f>WEEKDAY(DATE($AA$2,$AE$2,28))</f>
        <v>3</v>
      </c>
      <c r="AU14" s="4">
        <f>IF(AU13=29,WEEKDAY(DATE($AA$2,$AE$2,29)),0)</f>
        <v>0</v>
      </c>
      <c r="AV14" s="102">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107"/>
      <c r="Q15" s="107"/>
      <c r="R15" s="107"/>
      <c r="S15" s="20" t="str">
        <f>IF(S14=1,"日",IF(S14=2,"月",IF(S14=3,"火",IF(S14=4,"水",IF(S14=5,"木",IF(S14=6,"金","土"))))))</f>
        <v>水</v>
      </c>
      <c r="T15" s="21" t="str">
        <f t="shared" ref="T15:AT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si="0"/>
        <v>水</v>
      </c>
      <c r="AA15" s="21" t="str">
        <f t="shared" si="0"/>
        <v>木</v>
      </c>
      <c r="AB15" s="21" t="str">
        <f t="shared" si="0"/>
        <v>金</v>
      </c>
      <c r="AC15" s="21" t="str">
        <f t="shared" si="0"/>
        <v>土</v>
      </c>
      <c r="AD15" s="21" t="str">
        <f t="shared" si="0"/>
        <v>日</v>
      </c>
      <c r="AE15" s="21" t="str">
        <f t="shared" si="0"/>
        <v>月</v>
      </c>
      <c r="AF15" s="22" t="str">
        <f t="shared" si="0"/>
        <v>火</v>
      </c>
      <c r="AG15" s="20" t="str">
        <f t="shared" si="0"/>
        <v>水</v>
      </c>
      <c r="AH15" s="21" t="str">
        <f t="shared" si="0"/>
        <v>木</v>
      </c>
      <c r="AI15" s="21" t="str">
        <f t="shared" si="0"/>
        <v>金</v>
      </c>
      <c r="AJ15" s="21" t="str">
        <f t="shared" si="0"/>
        <v>土</v>
      </c>
      <c r="AK15" s="21" t="str">
        <f t="shared" si="0"/>
        <v>日</v>
      </c>
      <c r="AL15" s="21" t="str">
        <f t="shared" si="0"/>
        <v>月</v>
      </c>
      <c r="AM15" s="22" t="str">
        <f t="shared" si="0"/>
        <v>火</v>
      </c>
      <c r="AN15" s="20" t="str">
        <f t="shared" si="0"/>
        <v>水</v>
      </c>
      <c r="AO15" s="21" t="str">
        <f t="shared" si="0"/>
        <v>木</v>
      </c>
      <c r="AP15" s="21" t="str">
        <f t="shared" si="0"/>
        <v>金</v>
      </c>
      <c r="AQ15" s="21" t="str">
        <f t="shared" si="0"/>
        <v>土</v>
      </c>
      <c r="AR15" s="21" t="str">
        <f t="shared" si="0"/>
        <v>日</v>
      </c>
      <c r="AS15" s="21" t="str">
        <f t="shared" si="0"/>
        <v>月</v>
      </c>
      <c r="AT15" s="22" t="str">
        <f t="shared" si="0"/>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t="s">
        <v>2</v>
      </c>
      <c r="D16" s="258"/>
      <c r="E16" s="259" t="s">
        <v>167</v>
      </c>
      <c r="F16" s="260"/>
      <c r="G16" s="224" t="s">
        <v>168</v>
      </c>
      <c r="H16" s="225"/>
      <c r="I16" s="225"/>
      <c r="J16" s="225"/>
      <c r="K16" s="226"/>
      <c r="L16" s="261" t="s">
        <v>169</v>
      </c>
      <c r="M16" s="262"/>
      <c r="N16" s="262"/>
      <c r="O16" s="263"/>
      <c r="P16" s="264" t="s">
        <v>56</v>
      </c>
      <c r="Q16" s="265"/>
      <c r="R16" s="266"/>
      <c r="S16" s="121" t="s">
        <v>213</v>
      </c>
      <c r="T16" s="122" t="s">
        <v>42</v>
      </c>
      <c r="U16" s="122" t="s">
        <v>42</v>
      </c>
      <c r="V16" s="122" t="s">
        <v>74</v>
      </c>
      <c r="W16" s="122" t="s">
        <v>74</v>
      </c>
      <c r="X16" s="122" t="s">
        <v>42</v>
      </c>
      <c r="Y16" s="123" t="s">
        <v>42</v>
      </c>
      <c r="Z16" s="121" t="s">
        <v>42</v>
      </c>
      <c r="AA16" s="122" t="s">
        <v>42</v>
      </c>
      <c r="AB16" s="122" t="s">
        <v>42</v>
      </c>
      <c r="AC16" s="122" t="s">
        <v>74</v>
      </c>
      <c r="AD16" s="122" t="s">
        <v>74</v>
      </c>
      <c r="AE16" s="122" t="s">
        <v>42</v>
      </c>
      <c r="AF16" s="123" t="s">
        <v>42</v>
      </c>
      <c r="AG16" s="121" t="s">
        <v>42</v>
      </c>
      <c r="AH16" s="122" t="s">
        <v>42</v>
      </c>
      <c r="AI16" s="122" t="s">
        <v>42</v>
      </c>
      <c r="AJ16" s="122" t="s">
        <v>74</v>
      </c>
      <c r="AK16" s="122" t="s">
        <v>74</v>
      </c>
      <c r="AL16" s="122" t="s">
        <v>42</v>
      </c>
      <c r="AM16" s="123" t="s">
        <v>42</v>
      </c>
      <c r="AN16" s="121" t="s">
        <v>42</v>
      </c>
      <c r="AO16" s="122" t="s">
        <v>42</v>
      </c>
      <c r="AP16" s="122" t="s">
        <v>42</v>
      </c>
      <c r="AQ16" s="122" t="s">
        <v>74</v>
      </c>
      <c r="AR16" s="122" t="s">
        <v>74</v>
      </c>
      <c r="AS16" s="122" t="s">
        <v>42</v>
      </c>
      <c r="AT16" s="123" t="s">
        <v>42</v>
      </c>
      <c r="AU16" s="121"/>
      <c r="AV16" s="122"/>
      <c r="AW16" s="123"/>
      <c r="AX16" s="244">
        <f>IF($BC$3="計画",SUM(S17:AT17),IF($BC$3="実績",SUM(S17:AW17),""))</f>
        <v>80</v>
      </c>
      <c r="AY16" s="245"/>
      <c r="AZ16" s="246">
        <f>IF($BC$3="計画",AX16/4,IF($BC$3="実績",AX16/($BA$7/7),""))</f>
        <v>20</v>
      </c>
      <c r="BA16" s="247"/>
      <c r="BB16" s="248" t="s">
        <v>202</v>
      </c>
      <c r="BC16" s="249"/>
      <c r="BD16" s="249"/>
      <c r="BE16" s="249"/>
      <c r="BF16" s="249"/>
      <c r="BG16" s="250"/>
    </row>
    <row r="17" spans="2:59" ht="20.25" customHeight="1" x14ac:dyDescent="0.4">
      <c r="B17" s="217"/>
      <c r="C17" s="219"/>
      <c r="D17" s="220"/>
      <c r="E17" s="251"/>
      <c r="F17" s="252"/>
      <c r="G17" s="224"/>
      <c r="H17" s="225"/>
      <c r="I17" s="225"/>
      <c r="J17" s="225"/>
      <c r="K17" s="226"/>
      <c r="L17" s="253"/>
      <c r="M17" s="254"/>
      <c r="N17" s="254"/>
      <c r="O17" s="255"/>
      <c r="P17" s="199" t="s">
        <v>57</v>
      </c>
      <c r="Q17" s="200"/>
      <c r="R17" s="20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89"/>
      <c r="AY17" s="190"/>
      <c r="AZ17" s="191"/>
      <c r="BA17" s="192"/>
      <c r="BB17" s="196"/>
      <c r="BC17" s="197"/>
      <c r="BD17" s="197"/>
      <c r="BE17" s="197"/>
      <c r="BF17" s="197"/>
      <c r="BG17" s="198"/>
    </row>
    <row r="18" spans="2:59" ht="20.25" customHeight="1" x14ac:dyDescent="0.4">
      <c r="B18" s="217">
        <f>B16+1</f>
        <v>2</v>
      </c>
      <c r="C18" s="219" t="s">
        <v>86</v>
      </c>
      <c r="D18" s="220"/>
      <c r="E18" s="222" t="s">
        <v>166</v>
      </c>
      <c r="F18" s="223"/>
      <c r="G18" s="224" t="s">
        <v>3</v>
      </c>
      <c r="H18" s="225"/>
      <c r="I18" s="225"/>
      <c r="J18" s="225"/>
      <c r="K18" s="226"/>
      <c r="L18" s="230" t="s">
        <v>198</v>
      </c>
      <c r="M18" s="231"/>
      <c r="N18" s="231"/>
      <c r="O18" s="232"/>
      <c r="P18" s="233" t="s">
        <v>56</v>
      </c>
      <c r="Q18" s="234"/>
      <c r="R18" s="235"/>
      <c r="S18" s="124" t="s">
        <v>74</v>
      </c>
      <c r="T18" s="125" t="s">
        <v>258</v>
      </c>
      <c r="U18" s="125" t="s">
        <v>258</v>
      </c>
      <c r="V18" s="125" t="s">
        <v>258</v>
      </c>
      <c r="W18" s="125" t="s">
        <v>74</v>
      </c>
      <c r="X18" s="125" t="s">
        <v>258</v>
      </c>
      <c r="Y18" s="126" t="s">
        <v>258</v>
      </c>
      <c r="Z18" s="124" t="s">
        <v>74</v>
      </c>
      <c r="AA18" s="125" t="s">
        <v>258</v>
      </c>
      <c r="AB18" s="125" t="s">
        <v>258</v>
      </c>
      <c r="AC18" s="125" t="s">
        <v>258</v>
      </c>
      <c r="AD18" s="125" t="s">
        <v>74</v>
      </c>
      <c r="AE18" s="125" t="s">
        <v>258</v>
      </c>
      <c r="AF18" s="126" t="s">
        <v>258</v>
      </c>
      <c r="AG18" s="124" t="s">
        <v>74</v>
      </c>
      <c r="AH18" s="125" t="s">
        <v>258</v>
      </c>
      <c r="AI18" s="125" t="s">
        <v>258</v>
      </c>
      <c r="AJ18" s="125" t="s">
        <v>258</v>
      </c>
      <c r="AK18" s="125" t="s">
        <v>74</v>
      </c>
      <c r="AL18" s="125" t="s">
        <v>258</v>
      </c>
      <c r="AM18" s="126" t="s">
        <v>258</v>
      </c>
      <c r="AN18" s="124" t="s">
        <v>74</v>
      </c>
      <c r="AO18" s="125" t="s">
        <v>258</v>
      </c>
      <c r="AP18" s="125" t="s">
        <v>258</v>
      </c>
      <c r="AQ18" s="125" t="s">
        <v>258</v>
      </c>
      <c r="AR18" s="125" t="s">
        <v>74</v>
      </c>
      <c r="AS18" s="125" t="s">
        <v>258</v>
      </c>
      <c r="AT18" s="126" t="s">
        <v>258</v>
      </c>
      <c r="AU18" s="124"/>
      <c r="AV18" s="125"/>
      <c r="AW18" s="126"/>
      <c r="AX18" s="189">
        <f>IF($BC$3="計画",SUM(S19:AT19),IF($BC$3="実績",SUM(S19:AW19),""))</f>
        <v>160</v>
      </c>
      <c r="AY18" s="190"/>
      <c r="AZ18" s="191">
        <f>IF($BC$3="計画",AX18/4,IF($BC$3="実績",AX18/($BA$7/7),""))</f>
        <v>40</v>
      </c>
      <c r="BA18" s="192"/>
      <c r="BB18" s="193"/>
      <c r="BC18" s="194"/>
      <c r="BD18" s="194"/>
      <c r="BE18" s="194"/>
      <c r="BF18" s="194"/>
      <c r="BG18" s="195"/>
    </row>
    <row r="19" spans="2:59" ht="20.25" customHeight="1" x14ac:dyDescent="0.4">
      <c r="B19" s="217"/>
      <c r="C19" s="219"/>
      <c r="D19" s="220"/>
      <c r="E19" s="251"/>
      <c r="F19" s="252"/>
      <c r="G19" s="224"/>
      <c r="H19" s="225"/>
      <c r="I19" s="225"/>
      <c r="J19" s="225"/>
      <c r="K19" s="226"/>
      <c r="L19" s="253"/>
      <c r="M19" s="254"/>
      <c r="N19" s="254"/>
      <c r="O19" s="255"/>
      <c r="P19" s="199" t="s">
        <v>57</v>
      </c>
      <c r="Q19" s="200"/>
      <c r="R19" s="20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89"/>
      <c r="AY19" s="190"/>
      <c r="AZ19" s="191"/>
      <c r="BA19" s="192"/>
      <c r="BB19" s="196"/>
      <c r="BC19" s="197"/>
      <c r="BD19" s="197"/>
      <c r="BE19" s="197"/>
      <c r="BF19" s="197"/>
      <c r="BG19" s="198"/>
    </row>
    <row r="20" spans="2:59" ht="20.25" customHeight="1" x14ac:dyDescent="0.4">
      <c r="B20" s="217">
        <f t="shared" ref="B20" si="1">B18+1</f>
        <v>3</v>
      </c>
      <c r="C20" s="219" t="s">
        <v>86</v>
      </c>
      <c r="D20" s="220"/>
      <c r="E20" s="221" t="s">
        <v>170</v>
      </c>
      <c r="F20" s="220"/>
      <c r="G20" s="224" t="s">
        <v>171</v>
      </c>
      <c r="H20" s="225"/>
      <c r="I20" s="225"/>
      <c r="J20" s="225"/>
      <c r="K20" s="226"/>
      <c r="L20" s="227" t="s">
        <v>199</v>
      </c>
      <c r="M20" s="228"/>
      <c r="N20" s="228"/>
      <c r="O20" s="229"/>
      <c r="P20" s="233" t="s">
        <v>56</v>
      </c>
      <c r="Q20" s="234"/>
      <c r="R20" s="235"/>
      <c r="S20" s="124" t="s">
        <v>259</v>
      </c>
      <c r="T20" s="125" t="s">
        <v>74</v>
      </c>
      <c r="U20" s="125" t="s">
        <v>74</v>
      </c>
      <c r="V20" s="125" t="s">
        <v>260</v>
      </c>
      <c r="W20" s="125" t="s">
        <v>260</v>
      </c>
      <c r="X20" s="125" t="s">
        <v>259</v>
      </c>
      <c r="Y20" s="126" t="s">
        <v>259</v>
      </c>
      <c r="Z20" s="124" t="s">
        <v>259</v>
      </c>
      <c r="AA20" s="125" t="s">
        <v>74</v>
      </c>
      <c r="AB20" s="125" t="s">
        <v>74</v>
      </c>
      <c r="AC20" s="125" t="s">
        <v>260</v>
      </c>
      <c r="AD20" s="125" t="s">
        <v>260</v>
      </c>
      <c r="AE20" s="125" t="s">
        <v>259</v>
      </c>
      <c r="AF20" s="126" t="s">
        <v>259</v>
      </c>
      <c r="AG20" s="124" t="s">
        <v>259</v>
      </c>
      <c r="AH20" s="125" t="s">
        <v>74</v>
      </c>
      <c r="AI20" s="125" t="s">
        <v>74</v>
      </c>
      <c r="AJ20" s="125" t="s">
        <v>260</v>
      </c>
      <c r="AK20" s="125" t="s">
        <v>260</v>
      </c>
      <c r="AL20" s="125" t="s">
        <v>259</v>
      </c>
      <c r="AM20" s="126" t="s">
        <v>259</v>
      </c>
      <c r="AN20" s="124" t="s">
        <v>259</v>
      </c>
      <c r="AO20" s="125" t="s">
        <v>74</v>
      </c>
      <c r="AP20" s="125" t="s">
        <v>74</v>
      </c>
      <c r="AQ20" s="125" t="s">
        <v>260</v>
      </c>
      <c r="AR20" s="125" t="s">
        <v>260</v>
      </c>
      <c r="AS20" s="125" t="s">
        <v>259</v>
      </c>
      <c r="AT20" s="126" t="s">
        <v>259</v>
      </c>
      <c r="AU20" s="124"/>
      <c r="AV20" s="125"/>
      <c r="AW20" s="126"/>
      <c r="AX20" s="189">
        <f>IF($BC$3="計画",SUM(S21:AT21),IF($BC$3="実績",SUM(S21:AW21),""))</f>
        <v>80</v>
      </c>
      <c r="AY20" s="190"/>
      <c r="AZ20" s="191">
        <f>IF($BC$3="計画",AX20/4,IF($BC$3="実績",AX20/($BA$7/7),""))</f>
        <v>20</v>
      </c>
      <c r="BA20" s="192"/>
      <c r="BB20" s="193"/>
      <c r="BC20" s="194"/>
      <c r="BD20" s="194"/>
      <c r="BE20" s="194"/>
      <c r="BF20" s="194"/>
      <c r="BG20" s="195"/>
    </row>
    <row r="21" spans="2:59" ht="20.25" customHeight="1" x14ac:dyDescent="0.4">
      <c r="B21" s="217"/>
      <c r="C21" s="219"/>
      <c r="D21" s="220"/>
      <c r="E21" s="221"/>
      <c r="F21" s="220"/>
      <c r="G21" s="224"/>
      <c r="H21" s="225"/>
      <c r="I21" s="225"/>
      <c r="J21" s="225"/>
      <c r="K21" s="226"/>
      <c r="L21" s="227"/>
      <c r="M21" s="228"/>
      <c r="N21" s="228"/>
      <c r="O21" s="229"/>
      <c r="P21" s="199" t="s">
        <v>57</v>
      </c>
      <c r="Q21" s="200"/>
      <c r="R21" s="20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89"/>
      <c r="AY21" s="190"/>
      <c r="AZ21" s="191"/>
      <c r="BA21" s="192"/>
      <c r="BB21" s="196"/>
      <c r="BC21" s="197"/>
      <c r="BD21" s="197"/>
      <c r="BE21" s="197"/>
      <c r="BF21" s="197"/>
      <c r="BG21" s="198"/>
    </row>
    <row r="22" spans="2:59" ht="20.25" customHeight="1" x14ac:dyDescent="0.4">
      <c r="B22" s="217">
        <f t="shared" ref="B22" si="2">B20+1</f>
        <v>4</v>
      </c>
      <c r="C22" s="219" t="s">
        <v>85</v>
      </c>
      <c r="D22" s="220"/>
      <c r="E22" s="221" t="s">
        <v>167</v>
      </c>
      <c r="F22" s="220"/>
      <c r="G22" s="224" t="s">
        <v>187</v>
      </c>
      <c r="H22" s="225"/>
      <c r="I22" s="225"/>
      <c r="J22" s="225"/>
      <c r="K22" s="226"/>
      <c r="L22" s="227" t="s">
        <v>169</v>
      </c>
      <c r="M22" s="228"/>
      <c r="N22" s="228"/>
      <c r="O22" s="229"/>
      <c r="P22" s="233" t="s">
        <v>56</v>
      </c>
      <c r="Q22" s="234"/>
      <c r="R22" s="235"/>
      <c r="S22" s="124" t="s">
        <v>261</v>
      </c>
      <c r="T22" s="125" t="s">
        <v>261</v>
      </c>
      <c r="U22" s="125" t="s">
        <v>261</v>
      </c>
      <c r="V22" s="125" t="s">
        <v>74</v>
      </c>
      <c r="W22" s="125" t="s">
        <v>74</v>
      </c>
      <c r="X22" s="125" t="s">
        <v>261</v>
      </c>
      <c r="Y22" s="126" t="s">
        <v>261</v>
      </c>
      <c r="Z22" s="124" t="s">
        <v>261</v>
      </c>
      <c r="AA22" s="125" t="s">
        <v>261</v>
      </c>
      <c r="AB22" s="125" t="s">
        <v>261</v>
      </c>
      <c r="AC22" s="125" t="s">
        <v>74</v>
      </c>
      <c r="AD22" s="125" t="s">
        <v>74</v>
      </c>
      <c r="AE22" s="125" t="s">
        <v>261</v>
      </c>
      <c r="AF22" s="126" t="s">
        <v>261</v>
      </c>
      <c r="AG22" s="124" t="s">
        <v>261</v>
      </c>
      <c r="AH22" s="125" t="s">
        <v>261</v>
      </c>
      <c r="AI22" s="125" t="s">
        <v>261</v>
      </c>
      <c r="AJ22" s="125" t="s">
        <v>74</v>
      </c>
      <c r="AK22" s="125" t="s">
        <v>74</v>
      </c>
      <c r="AL22" s="125" t="s">
        <v>261</v>
      </c>
      <c r="AM22" s="126" t="s">
        <v>261</v>
      </c>
      <c r="AN22" s="124" t="s">
        <v>261</v>
      </c>
      <c r="AO22" s="125" t="s">
        <v>261</v>
      </c>
      <c r="AP22" s="125" t="s">
        <v>261</v>
      </c>
      <c r="AQ22" s="125" t="s">
        <v>74</v>
      </c>
      <c r="AR22" s="125" t="s">
        <v>74</v>
      </c>
      <c r="AS22" s="125" t="s">
        <v>261</v>
      </c>
      <c r="AT22" s="126" t="s">
        <v>261</v>
      </c>
      <c r="AU22" s="124"/>
      <c r="AV22" s="125"/>
      <c r="AW22" s="126"/>
      <c r="AX22" s="189">
        <f t="shared" ref="AX22" si="3">IF($BC$3="計画",SUM(S23:AT23),IF($BC$3="実績",SUM(S23:AW23),""))</f>
        <v>80</v>
      </c>
      <c r="AY22" s="190"/>
      <c r="AZ22" s="191">
        <f>IF($BC$3="計画",AX22/4,IF($BC$3="実績",AX22/($BA$7/7),""))</f>
        <v>20</v>
      </c>
      <c r="BA22" s="192"/>
      <c r="BB22" s="193" t="s">
        <v>203</v>
      </c>
      <c r="BC22" s="194"/>
      <c r="BD22" s="194"/>
      <c r="BE22" s="194"/>
      <c r="BF22" s="194"/>
      <c r="BG22" s="195"/>
    </row>
    <row r="23" spans="2:59" ht="20.25" customHeight="1" x14ac:dyDescent="0.4">
      <c r="B23" s="217"/>
      <c r="C23" s="219"/>
      <c r="D23" s="220"/>
      <c r="E23" s="221"/>
      <c r="F23" s="220"/>
      <c r="G23" s="224"/>
      <c r="H23" s="225"/>
      <c r="I23" s="225"/>
      <c r="J23" s="225"/>
      <c r="K23" s="226"/>
      <c r="L23" s="227"/>
      <c r="M23" s="228"/>
      <c r="N23" s="228"/>
      <c r="O23" s="229"/>
      <c r="P23" s="199" t="s">
        <v>57</v>
      </c>
      <c r="Q23" s="200"/>
      <c r="R23" s="20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89"/>
      <c r="AY23" s="190"/>
      <c r="AZ23" s="191"/>
      <c r="BA23" s="192"/>
      <c r="BB23" s="196"/>
      <c r="BC23" s="197"/>
      <c r="BD23" s="197"/>
      <c r="BE23" s="197"/>
      <c r="BF23" s="197"/>
      <c r="BG23" s="198"/>
    </row>
    <row r="24" spans="2:59" ht="20.25" customHeight="1" x14ac:dyDescent="0.4">
      <c r="B24" s="217">
        <f t="shared" ref="B24" si="4">B22+1</f>
        <v>5</v>
      </c>
      <c r="C24" s="219" t="s">
        <v>85</v>
      </c>
      <c r="D24" s="220"/>
      <c r="E24" s="221" t="s">
        <v>170</v>
      </c>
      <c r="F24" s="220"/>
      <c r="G24" s="224" t="s">
        <v>187</v>
      </c>
      <c r="H24" s="225"/>
      <c r="I24" s="225"/>
      <c r="J24" s="225"/>
      <c r="K24" s="226"/>
      <c r="L24" s="227" t="s">
        <v>201</v>
      </c>
      <c r="M24" s="228"/>
      <c r="N24" s="228"/>
      <c r="O24" s="229"/>
      <c r="P24" s="233" t="s">
        <v>56</v>
      </c>
      <c r="Q24" s="234"/>
      <c r="R24" s="235"/>
      <c r="S24" s="124" t="s">
        <v>262</v>
      </c>
      <c r="T24" s="125" t="s">
        <v>262</v>
      </c>
      <c r="U24" s="125" t="s">
        <v>262</v>
      </c>
      <c r="V24" s="125" t="s">
        <v>74</v>
      </c>
      <c r="W24" s="125" t="s">
        <v>74</v>
      </c>
      <c r="X24" s="125" t="s">
        <v>262</v>
      </c>
      <c r="Y24" s="126" t="s">
        <v>262</v>
      </c>
      <c r="Z24" s="124" t="s">
        <v>262</v>
      </c>
      <c r="AA24" s="125" t="s">
        <v>262</v>
      </c>
      <c r="AB24" s="125" t="s">
        <v>262</v>
      </c>
      <c r="AC24" s="125" t="s">
        <v>74</v>
      </c>
      <c r="AD24" s="125" t="s">
        <v>74</v>
      </c>
      <c r="AE24" s="125" t="s">
        <v>262</v>
      </c>
      <c r="AF24" s="126" t="s">
        <v>262</v>
      </c>
      <c r="AG24" s="124" t="s">
        <v>262</v>
      </c>
      <c r="AH24" s="125" t="s">
        <v>262</v>
      </c>
      <c r="AI24" s="125" t="s">
        <v>262</v>
      </c>
      <c r="AJ24" s="125" t="s">
        <v>74</v>
      </c>
      <c r="AK24" s="125" t="s">
        <v>74</v>
      </c>
      <c r="AL24" s="125" t="s">
        <v>262</v>
      </c>
      <c r="AM24" s="126" t="s">
        <v>262</v>
      </c>
      <c r="AN24" s="124" t="s">
        <v>262</v>
      </c>
      <c r="AO24" s="125" t="s">
        <v>262</v>
      </c>
      <c r="AP24" s="125" t="s">
        <v>262</v>
      </c>
      <c r="AQ24" s="125" t="s">
        <v>74</v>
      </c>
      <c r="AR24" s="125" t="s">
        <v>74</v>
      </c>
      <c r="AS24" s="125" t="s">
        <v>262</v>
      </c>
      <c r="AT24" s="126" t="s">
        <v>262</v>
      </c>
      <c r="AU24" s="124"/>
      <c r="AV24" s="125"/>
      <c r="AW24" s="126"/>
      <c r="AX24" s="189">
        <f>IF($BC$3="計画",SUM(S25:AT25),IF($BC$3="実績",SUM(S25:AW25),""))</f>
        <v>80.000000000000014</v>
      </c>
      <c r="AY24" s="190"/>
      <c r="AZ24" s="191">
        <f>IF($BC$3="計画",AX24/4,IF($BC$3="実績",AX24/($BA$7/7),""))</f>
        <v>20.000000000000004</v>
      </c>
      <c r="BA24" s="192"/>
      <c r="BB24" s="193"/>
      <c r="BC24" s="194"/>
      <c r="BD24" s="194"/>
      <c r="BE24" s="194"/>
      <c r="BF24" s="194"/>
      <c r="BG24" s="195"/>
    </row>
    <row r="25" spans="2:59" ht="20.25" customHeight="1" x14ac:dyDescent="0.4">
      <c r="B25" s="217"/>
      <c r="C25" s="219"/>
      <c r="D25" s="220"/>
      <c r="E25" s="221"/>
      <c r="F25" s="220"/>
      <c r="G25" s="224"/>
      <c r="H25" s="225"/>
      <c r="I25" s="225"/>
      <c r="J25" s="225"/>
      <c r="K25" s="226"/>
      <c r="L25" s="227"/>
      <c r="M25" s="228"/>
      <c r="N25" s="228"/>
      <c r="O25" s="229"/>
      <c r="P25" s="199" t="s">
        <v>57</v>
      </c>
      <c r="Q25" s="200"/>
      <c r="R25" s="20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89"/>
      <c r="AY25" s="190"/>
      <c r="AZ25" s="191"/>
      <c r="BA25" s="192"/>
      <c r="BB25" s="196"/>
      <c r="BC25" s="197"/>
      <c r="BD25" s="197"/>
      <c r="BE25" s="197"/>
      <c r="BF25" s="197"/>
      <c r="BG25" s="198"/>
    </row>
    <row r="26" spans="2:59" ht="20.25" customHeight="1" x14ac:dyDescent="0.4">
      <c r="B26" s="217">
        <f t="shared" ref="B26" si="5">B24+1</f>
        <v>6</v>
      </c>
      <c r="C26" s="219" t="s">
        <v>85</v>
      </c>
      <c r="D26" s="220"/>
      <c r="E26" s="221" t="s">
        <v>170</v>
      </c>
      <c r="F26" s="220"/>
      <c r="G26" s="224" t="s">
        <v>187</v>
      </c>
      <c r="H26" s="225"/>
      <c r="I26" s="225"/>
      <c r="J26" s="225"/>
      <c r="K26" s="226"/>
      <c r="L26" s="227" t="s">
        <v>200</v>
      </c>
      <c r="M26" s="228"/>
      <c r="N26" s="228"/>
      <c r="O26" s="229"/>
      <c r="P26" s="233" t="s">
        <v>56</v>
      </c>
      <c r="Q26" s="234"/>
      <c r="R26" s="235"/>
      <c r="S26" s="124" t="s">
        <v>74</v>
      </c>
      <c r="T26" s="125" t="s">
        <v>74</v>
      </c>
      <c r="U26" s="125" t="s">
        <v>260</v>
      </c>
      <c r="V26" s="125" t="s">
        <v>260</v>
      </c>
      <c r="W26" s="125" t="s">
        <v>260</v>
      </c>
      <c r="X26" s="125" t="s">
        <v>74</v>
      </c>
      <c r="Y26" s="126" t="s">
        <v>74</v>
      </c>
      <c r="Z26" s="124" t="s">
        <v>74</v>
      </c>
      <c r="AA26" s="125" t="s">
        <v>74</v>
      </c>
      <c r="AB26" s="125" t="s">
        <v>260</v>
      </c>
      <c r="AC26" s="125" t="s">
        <v>260</v>
      </c>
      <c r="AD26" s="125" t="s">
        <v>260</v>
      </c>
      <c r="AE26" s="125" t="s">
        <v>74</v>
      </c>
      <c r="AF26" s="126" t="s">
        <v>74</v>
      </c>
      <c r="AG26" s="124" t="s">
        <v>74</v>
      </c>
      <c r="AH26" s="125" t="s">
        <v>74</v>
      </c>
      <c r="AI26" s="125" t="s">
        <v>260</v>
      </c>
      <c r="AJ26" s="125" t="s">
        <v>260</v>
      </c>
      <c r="AK26" s="125" t="s">
        <v>260</v>
      </c>
      <c r="AL26" s="125" t="s">
        <v>74</v>
      </c>
      <c r="AM26" s="126" t="s">
        <v>74</v>
      </c>
      <c r="AN26" s="124" t="s">
        <v>74</v>
      </c>
      <c r="AO26" s="125" t="s">
        <v>74</v>
      </c>
      <c r="AP26" s="125" t="s">
        <v>260</v>
      </c>
      <c r="AQ26" s="125" t="s">
        <v>260</v>
      </c>
      <c r="AR26" s="125" t="s">
        <v>260</v>
      </c>
      <c r="AS26" s="125" t="s">
        <v>74</v>
      </c>
      <c r="AT26" s="126" t="s">
        <v>74</v>
      </c>
      <c r="AU26" s="124"/>
      <c r="AV26" s="125"/>
      <c r="AW26" s="126"/>
      <c r="AX26" s="189">
        <f>IF($BC$3="計画",SUM(S27:AT27),IF($BC$3="実績",SUM(S27:AW27),""))</f>
        <v>48</v>
      </c>
      <c r="AY26" s="190"/>
      <c r="AZ26" s="191">
        <f>IF($BC$3="計画",AX26/4,IF($BC$3="実績",AX26/($BA$7/7),""))</f>
        <v>12</v>
      </c>
      <c r="BA26" s="192"/>
      <c r="BB26" s="193"/>
      <c r="BC26" s="194"/>
      <c r="BD26" s="194"/>
      <c r="BE26" s="194"/>
      <c r="BF26" s="194"/>
      <c r="BG26" s="195"/>
    </row>
    <row r="27" spans="2:59" ht="20.25" customHeight="1" x14ac:dyDescent="0.4">
      <c r="B27" s="217"/>
      <c r="C27" s="219"/>
      <c r="D27" s="220"/>
      <c r="E27" s="221"/>
      <c r="F27" s="220"/>
      <c r="G27" s="224"/>
      <c r="H27" s="225"/>
      <c r="I27" s="225"/>
      <c r="J27" s="225"/>
      <c r="K27" s="226"/>
      <c r="L27" s="227"/>
      <c r="M27" s="228"/>
      <c r="N27" s="228"/>
      <c r="O27" s="229"/>
      <c r="P27" s="199" t="s">
        <v>57</v>
      </c>
      <c r="Q27" s="200"/>
      <c r="R27" s="20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89"/>
      <c r="AY27" s="190"/>
      <c r="AZ27" s="191"/>
      <c r="BA27" s="192"/>
      <c r="BB27" s="196"/>
      <c r="BC27" s="197"/>
      <c r="BD27" s="197"/>
      <c r="BE27" s="197"/>
      <c r="BF27" s="197"/>
      <c r="BG27" s="198"/>
    </row>
    <row r="28" spans="2:59" ht="20.25" customHeight="1" x14ac:dyDescent="0.4">
      <c r="B28" s="217">
        <f t="shared" ref="B28" si="6">B26+1</f>
        <v>7</v>
      </c>
      <c r="C28" s="219" t="s">
        <v>223</v>
      </c>
      <c r="D28" s="220"/>
      <c r="E28" s="221" t="s">
        <v>170</v>
      </c>
      <c r="F28" s="220"/>
      <c r="G28" s="224" t="s">
        <v>187</v>
      </c>
      <c r="H28" s="225"/>
      <c r="I28" s="225"/>
      <c r="J28" s="225"/>
      <c r="K28" s="226"/>
      <c r="L28" s="227" t="s">
        <v>229</v>
      </c>
      <c r="M28" s="228"/>
      <c r="N28" s="228"/>
      <c r="O28" s="229"/>
      <c r="P28" s="233" t="s">
        <v>56</v>
      </c>
      <c r="Q28" s="234"/>
      <c r="R28" s="235"/>
      <c r="S28" s="124" t="s">
        <v>260</v>
      </c>
      <c r="T28" s="125" t="s">
        <v>260</v>
      </c>
      <c r="U28" s="125" t="s">
        <v>74</v>
      </c>
      <c r="V28" s="125" t="s">
        <v>74</v>
      </c>
      <c r="W28" s="125" t="s">
        <v>74</v>
      </c>
      <c r="X28" s="125" t="s">
        <v>260</v>
      </c>
      <c r="Y28" s="126" t="s">
        <v>260</v>
      </c>
      <c r="Z28" s="124" t="s">
        <v>263</v>
      </c>
      <c r="AA28" s="125" t="s">
        <v>74</v>
      </c>
      <c r="AB28" s="125" t="s">
        <v>74</v>
      </c>
      <c r="AC28" s="125" t="s">
        <v>74</v>
      </c>
      <c r="AD28" s="125" t="s">
        <v>74</v>
      </c>
      <c r="AE28" s="125" t="s">
        <v>260</v>
      </c>
      <c r="AF28" s="126" t="s">
        <v>74</v>
      </c>
      <c r="AG28" s="124" t="s">
        <v>263</v>
      </c>
      <c r="AH28" s="125" t="s">
        <v>262</v>
      </c>
      <c r="AI28" s="125" t="s">
        <v>74</v>
      </c>
      <c r="AJ28" s="125" t="s">
        <v>74</v>
      </c>
      <c r="AK28" s="125" t="s">
        <v>74</v>
      </c>
      <c r="AL28" s="125" t="s">
        <v>262</v>
      </c>
      <c r="AM28" s="126" t="s">
        <v>74</v>
      </c>
      <c r="AN28" s="124" t="s">
        <v>74</v>
      </c>
      <c r="AO28" s="125" t="s">
        <v>263</v>
      </c>
      <c r="AP28" s="125" t="s">
        <v>74</v>
      </c>
      <c r="AQ28" s="125" t="s">
        <v>74</v>
      </c>
      <c r="AR28" s="125" t="s">
        <v>74</v>
      </c>
      <c r="AS28" s="125" t="s">
        <v>262</v>
      </c>
      <c r="AT28" s="126" t="s">
        <v>260</v>
      </c>
      <c r="AU28" s="124"/>
      <c r="AV28" s="125"/>
      <c r="AW28" s="126"/>
      <c r="AX28" s="189">
        <f>IF($BC$3="計画",SUM(S29:AT29),IF($BC$3="実績",SUM(S29:AW29),""))</f>
        <v>59.999999999999979</v>
      </c>
      <c r="AY28" s="190"/>
      <c r="AZ28" s="191">
        <f>IF($BC$3="計画",AX28/4,IF($BC$3="実績",AX28/($BA$7/7),""))</f>
        <v>14.999999999999995</v>
      </c>
      <c r="BA28" s="192"/>
      <c r="BB28" s="193"/>
      <c r="BC28" s="194"/>
      <c r="BD28" s="194"/>
      <c r="BE28" s="194"/>
      <c r="BF28" s="194"/>
      <c r="BG28" s="195"/>
    </row>
    <row r="29" spans="2:59" ht="20.25" customHeight="1" x14ac:dyDescent="0.4">
      <c r="B29" s="217"/>
      <c r="C29" s="219"/>
      <c r="D29" s="220"/>
      <c r="E29" s="221"/>
      <c r="F29" s="220"/>
      <c r="G29" s="224"/>
      <c r="H29" s="225"/>
      <c r="I29" s="225"/>
      <c r="J29" s="225"/>
      <c r="K29" s="226"/>
      <c r="L29" s="227"/>
      <c r="M29" s="228"/>
      <c r="N29" s="228"/>
      <c r="O29" s="229"/>
      <c r="P29" s="199" t="s">
        <v>57</v>
      </c>
      <c r="Q29" s="200"/>
      <c r="R29" s="20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89"/>
      <c r="AY29" s="190"/>
      <c r="AZ29" s="191"/>
      <c r="BA29" s="192"/>
      <c r="BB29" s="196"/>
      <c r="BC29" s="197"/>
      <c r="BD29" s="197"/>
      <c r="BE29" s="197"/>
      <c r="BF29" s="197"/>
      <c r="BG29" s="198"/>
    </row>
    <row r="30" spans="2:59" ht="20.25" customHeight="1" x14ac:dyDescent="0.4">
      <c r="B30" s="217">
        <f t="shared" ref="B30" si="7">B28+1</f>
        <v>8</v>
      </c>
      <c r="C30" s="219" t="s">
        <v>223</v>
      </c>
      <c r="D30" s="220"/>
      <c r="E30" s="221" t="s">
        <v>170</v>
      </c>
      <c r="F30" s="220"/>
      <c r="G30" s="224" t="s">
        <v>187</v>
      </c>
      <c r="H30" s="225"/>
      <c r="I30" s="225"/>
      <c r="J30" s="225"/>
      <c r="K30" s="226"/>
      <c r="L30" s="227" t="s">
        <v>234</v>
      </c>
      <c r="M30" s="228"/>
      <c r="N30" s="228"/>
      <c r="O30" s="229"/>
      <c r="P30" s="233" t="s">
        <v>56</v>
      </c>
      <c r="Q30" s="234"/>
      <c r="R30" s="235"/>
      <c r="S30" s="124" t="s">
        <v>74</v>
      </c>
      <c r="T30" s="125" t="s">
        <v>74</v>
      </c>
      <c r="U30" s="125" t="s">
        <v>259</v>
      </c>
      <c r="V30" s="125" t="s">
        <v>74</v>
      </c>
      <c r="W30" s="125" t="s">
        <v>259</v>
      </c>
      <c r="X30" s="125" t="s">
        <v>74</v>
      </c>
      <c r="Y30" s="126" t="s">
        <v>74</v>
      </c>
      <c r="Z30" s="124" t="s">
        <v>74</v>
      </c>
      <c r="AA30" s="125" t="s">
        <v>259</v>
      </c>
      <c r="AB30" s="125" t="s">
        <v>74</v>
      </c>
      <c r="AC30" s="125" t="s">
        <v>259</v>
      </c>
      <c r="AD30" s="125" t="s">
        <v>74</v>
      </c>
      <c r="AE30" s="125" t="s">
        <v>259</v>
      </c>
      <c r="AF30" s="126" t="s">
        <v>74</v>
      </c>
      <c r="AG30" s="124" t="s">
        <v>74</v>
      </c>
      <c r="AH30" s="125" t="s">
        <v>259</v>
      </c>
      <c r="AI30" s="125" t="s">
        <v>74</v>
      </c>
      <c r="AJ30" s="125" t="s">
        <v>74</v>
      </c>
      <c r="AK30" s="125" t="s">
        <v>74</v>
      </c>
      <c r="AL30" s="125" t="s">
        <v>74</v>
      </c>
      <c r="AM30" s="126" t="s">
        <v>74</v>
      </c>
      <c r="AN30" s="124" t="s">
        <v>74</v>
      </c>
      <c r="AO30" s="125" t="s">
        <v>74</v>
      </c>
      <c r="AP30" s="125" t="s">
        <v>259</v>
      </c>
      <c r="AQ30" s="125" t="s">
        <v>74</v>
      </c>
      <c r="AR30" s="125" t="s">
        <v>259</v>
      </c>
      <c r="AS30" s="125" t="s">
        <v>74</v>
      </c>
      <c r="AT30" s="126" t="s">
        <v>74</v>
      </c>
      <c r="AU30" s="124"/>
      <c r="AV30" s="125"/>
      <c r="AW30" s="126"/>
      <c r="AX30" s="189">
        <f t="shared" ref="AX30" si="8">IF($BC$3="計画",SUM(S31:AT31),IF($BC$3="実績",SUM(S31:AW31),""))</f>
        <v>32</v>
      </c>
      <c r="AY30" s="190"/>
      <c r="AZ30" s="191">
        <f>IF($BC$3="計画",AX30/4,IF($BC$3="実績",AX30/($BA$7/7),""))</f>
        <v>8</v>
      </c>
      <c r="BA30" s="192"/>
      <c r="BB30" s="193"/>
      <c r="BC30" s="194"/>
      <c r="BD30" s="194"/>
      <c r="BE30" s="194"/>
      <c r="BF30" s="194"/>
      <c r="BG30" s="195"/>
    </row>
    <row r="31" spans="2:59" ht="20.25" customHeight="1" x14ac:dyDescent="0.4">
      <c r="B31" s="217"/>
      <c r="C31" s="219"/>
      <c r="D31" s="220"/>
      <c r="E31" s="221"/>
      <c r="F31" s="220"/>
      <c r="G31" s="224"/>
      <c r="H31" s="225"/>
      <c r="I31" s="225"/>
      <c r="J31" s="225"/>
      <c r="K31" s="226"/>
      <c r="L31" s="227"/>
      <c r="M31" s="228"/>
      <c r="N31" s="228"/>
      <c r="O31" s="229"/>
      <c r="P31" s="199" t="s">
        <v>57</v>
      </c>
      <c r="Q31" s="200"/>
      <c r="R31" s="20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89"/>
      <c r="AY31" s="190"/>
      <c r="AZ31" s="191"/>
      <c r="BA31" s="192"/>
      <c r="BB31" s="196"/>
      <c r="BC31" s="197"/>
      <c r="BD31" s="197"/>
      <c r="BE31" s="197"/>
      <c r="BF31" s="197"/>
      <c r="BG31" s="198"/>
    </row>
    <row r="32" spans="2:59" ht="20.25" customHeight="1" x14ac:dyDescent="0.4">
      <c r="B32" s="217">
        <f>B30+1</f>
        <v>9</v>
      </c>
      <c r="C32" s="219" t="s">
        <v>223</v>
      </c>
      <c r="D32" s="220"/>
      <c r="E32" s="221" t="s">
        <v>170</v>
      </c>
      <c r="F32" s="220"/>
      <c r="G32" s="224" t="s">
        <v>187</v>
      </c>
      <c r="H32" s="225"/>
      <c r="I32" s="225"/>
      <c r="J32" s="225"/>
      <c r="K32" s="226"/>
      <c r="L32" s="227" t="s">
        <v>235</v>
      </c>
      <c r="M32" s="228"/>
      <c r="N32" s="228"/>
      <c r="O32" s="229"/>
      <c r="P32" s="233" t="s">
        <v>56</v>
      </c>
      <c r="Q32" s="234"/>
      <c r="R32" s="235"/>
      <c r="S32" s="124" t="s">
        <v>259</v>
      </c>
      <c r="T32" s="125" t="s">
        <v>74</v>
      </c>
      <c r="U32" s="125" t="s">
        <v>74</v>
      </c>
      <c r="V32" s="125" t="s">
        <v>74</v>
      </c>
      <c r="W32" s="125" t="s">
        <v>259</v>
      </c>
      <c r="X32" s="125" t="s">
        <v>74</v>
      </c>
      <c r="Y32" s="126" t="s">
        <v>74</v>
      </c>
      <c r="Z32" s="124" t="s">
        <v>74</v>
      </c>
      <c r="AA32" s="125" t="s">
        <v>259</v>
      </c>
      <c r="AB32" s="125" t="s">
        <v>74</v>
      </c>
      <c r="AC32" s="125" t="s">
        <v>259</v>
      </c>
      <c r="AD32" s="125" t="s">
        <v>74</v>
      </c>
      <c r="AE32" s="125" t="s">
        <v>74</v>
      </c>
      <c r="AF32" s="126" t="s">
        <v>74</v>
      </c>
      <c r="AG32" s="124" t="s">
        <v>74</v>
      </c>
      <c r="AH32" s="125" t="s">
        <v>74</v>
      </c>
      <c r="AI32" s="125" t="s">
        <v>259</v>
      </c>
      <c r="AJ32" s="125" t="s">
        <v>259</v>
      </c>
      <c r="AK32" s="125" t="s">
        <v>259</v>
      </c>
      <c r="AL32" s="125" t="s">
        <v>74</v>
      </c>
      <c r="AM32" s="126" t="s">
        <v>74</v>
      </c>
      <c r="AN32" s="124" t="s">
        <v>74</v>
      </c>
      <c r="AO32" s="125" t="s">
        <v>259</v>
      </c>
      <c r="AP32" s="125" t="s">
        <v>74</v>
      </c>
      <c r="AQ32" s="125" t="s">
        <v>74</v>
      </c>
      <c r="AR32" s="125" t="s">
        <v>74</v>
      </c>
      <c r="AS32" s="125" t="s">
        <v>259</v>
      </c>
      <c r="AT32" s="126" t="s">
        <v>74</v>
      </c>
      <c r="AU32" s="124"/>
      <c r="AV32" s="125"/>
      <c r="AW32" s="126"/>
      <c r="AX32" s="189">
        <f t="shared" ref="AX32" si="9">IF($BC$3="計画",SUM(S33:AT33),IF($BC$3="実績",SUM(S33:AW33),""))</f>
        <v>36</v>
      </c>
      <c r="AY32" s="190"/>
      <c r="AZ32" s="191">
        <f>IF($BC$3="計画",AX32/4,IF($BC$3="実績",AX32/($BA$7/7),""))</f>
        <v>9</v>
      </c>
      <c r="BA32" s="192"/>
      <c r="BB32" s="238"/>
      <c r="BC32" s="239"/>
      <c r="BD32" s="239"/>
      <c r="BE32" s="239"/>
      <c r="BF32" s="239"/>
      <c r="BG32" s="240"/>
    </row>
    <row r="33" spans="2:59" ht="20.25" customHeight="1" x14ac:dyDescent="0.4">
      <c r="B33" s="217"/>
      <c r="C33" s="219"/>
      <c r="D33" s="220"/>
      <c r="E33" s="221"/>
      <c r="F33" s="220"/>
      <c r="G33" s="224"/>
      <c r="H33" s="225"/>
      <c r="I33" s="225"/>
      <c r="J33" s="225"/>
      <c r="K33" s="226"/>
      <c r="L33" s="227"/>
      <c r="M33" s="228"/>
      <c r="N33" s="228"/>
      <c r="O33" s="229"/>
      <c r="P33" s="199" t="s">
        <v>57</v>
      </c>
      <c r="Q33" s="200"/>
      <c r="R33" s="20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89"/>
      <c r="AY33" s="190"/>
      <c r="AZ33" s="191"/>
      <c r="BA33" s="192"/>
      <c r="BB33" s="241"/>
      <c r="BC33" s="242"/>
      <c r="BD33" s="242"/>
      <c r="BE33" s="242"/>
      <c r="BF33" s="242"/>
      <c r="BG33" s="243"/>
    </row>
    <row r="34" spans="2:59" ht="20.25" customHeight="1" x14ac:dyDescent="0.4">
      <c r="B34" s="217">
        <f t="shared" ref="B34:B36" si="10">B32+1</f>
        <v>10</v>
      </c>
      <c r="C34" s="219"/>
      <c r="D34" s="220"/>
      <c r="E34" s="221"/>
      <c r="F34" s="220"/>
      <c r="G34" s="224"/>
      <c r="H34" s="225"/>
      <c r="I34" s="225"/>
      <c r="J34" s="225"/>
      <c r="K34" s="226"/>
      <c r="L34" s="227"/>
      <c r="M34" s="228"/>
      <c r="N34" s="228"/>
      <c r="O34" s="229"/>
      <c r="P34" s="233" t="s">
        <v>56</v>
      </c>
      <c r="Q34" s="234"/>
      <c r="R34" s="235"/>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189">
        <f t="shared" ref="AX34" si="11">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219"/>
      <c r="D35" s="220"/>
      <c r="E35" s="222"/>
      <c r="F35" s="223"/>
      <c r="G35" s="224"/>
      <c r="H35" s="225"/>
      <c r="I35" s="225"/>
      <c r="J35" s="225"/>
      <c r="K35" s="226"/>
      <c r="L35" s="230"/>
      <c r="M35" s="231"/>
      <c r="N35" s="231"/>
      <c r="O35" s="232"/>
      <c r="P35" s="214" t="s">
        <v>57</v>
      </c>
      <c r="Q35" s="215"/>
      <c r="R35" s="216"/>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89"/>
      <c r="AY35" s="190"/>
      <c r="AZ35" s="191"/>
      <c r="BA35" s="192"/>
      <c r="BB35" s="211"/>
      <c r="BC35" s="212"/>
      <c r="BD35" s="212"/>
      <c r="BE35" s="212"/>
      <c r="BF35" s="212"/>
      <c r="BG35" s="213"/>
    </row>
    <row r="36" spans="2:59" ht="20.25" customHeight="1" x14ac:dyDescent="0.4">
      <c r="B36" s="217">
        <f t="shared" si="10"/>
        <v>11</v>
      </c>
      <c r="C36" s="219"/>
      <c r="D36" s="220"/>
      <c r="E36" s="221"/>
      <c r="F36" s="220"/>
      <c r="G36" s="224"/>
      <c r="H36" s="225"/>
      <c r="I36" s="225"/>
      <c r="J36" s="225"/>
      <c r="K36" s="226"/>
      <c r="L36" s="227"/>
      <c r="M36" s="228"/>
      <c r="N36" s="228"/>
      <c r="O36" s="229"/>
      <c r="P36" s="233" t="s">
        <v>56</v>
      </c>
      <c r="Q36" s="234"/>
      <c r="R36" s="235"/>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189">
        <f t="shared" ref="AX36" si="12">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219"/>
      <c r="D37" s="220"/>
      <c r="E37" s="222"/>
      <c r="F37" s="223"/>
      <c r="G37" s="224"/>
      <c r="H37" s="225"/>
      <c r="I37" s="225"/>
      <c r="J37" s="225"/>
      <c r="K37" s="226"/>
      <c r="L37" s="230"/>
      <c r="M37" s="231"/>
      <c r="N37" s="231"/>
      <c r="O37" s="232"/>
      <c r="P37" s="214" t="s">
        <v>57</v>
      </c>
      <c r="Q37" s="215"/>
      <c r="R37" s="216"/>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220"/>
      <c r="E38" s="221"/>
      <c r="F38" s="220"/>
      <c r="G38" s="224"/>
      <c r="H38" s="225"/>
      <c r="I38" s="225"/>
      <c r="J38" s="225"/>
      <c r="K38" s="226"/>
      <c r="L38" s="227"/>
      <c r="M38" s="228"/>
      <c r="N38" s="228"/>
      <c r="O38" s="229"/>
      <c r="P38" s="233" t="s">
        <v>56</v>
      </c>
      <c r="Q38" s="234"/>
      <c r="R38" s="235"/>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189">
        <f t="shared" ref="AX38" si="13">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219"/>
      <c r="D39" s="220"/>
      <c r="E39" s="222"/>
      <c r="F39" s="223"/>
      <c r="G39" s="224"/>
      <c r="H39" s="225"/>
      <c r="I39" s="225"/>
      <c r="J39" s="225"/>
      <c r="K39" s="226"/>
      <c r="L39" s="230"/>
      <c r="M39" s="231"/>
      <c r="N39" s="231"/>
      <c r="O39" s="232"/>
      <c r="P39" s="214" t="s">
        <v>57</v>
      </c>
      <c r="Q39" s="215"/>
      <c r="R39" s="216"/>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220"/>
      <c r="E40" s="221"/>
      <c r="F40" s="220"/>
      <c r="G40" s="224"/>
      <c r="H40" s="225"/>
      <c r="I40" s="225"/>
      <c r="J40" s="225"/>
      <c r="K40" s="226"/>
      <c r="L40" s="227"/>
      <c r="M40" s="228"/>
      <c r="N40" s="228"/>
      <c r="O40" s="229"/>
      <c r="P40" s="233" t="s">
        <v>56</v>
      </c>
      <c r="Q40" s="234"/>
      <c r="R40" s="235"/>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189">
        <f t="shared" ref="AX40" si="14">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219"/>
      <c r="D41" s="220"/>
      <c r="E41" s="222"/>
      <c r="F41" s="223"/>
      <c r="G41" s="224"/>
      <c r="H41" s="225"/>
      <c r="I41" s="225"/>
      <c r="J41" s="225"/>
      <c r="K41" s="226"/>
      <c r="L41" s="230"/>
      <c r="M41" s="231"/>
      <c r="N41" s="231"/>
      <c r="O41" s="232"/>
      <c r="P41" s="214" t="s">
        <v>57</v>
      </c>
      <c r="Q41" s="215"/>
      <c r="R41" s="216"/>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220"/>
      <c r="E42" s="221"/>
      <c r="F42" s="220"/>
      <c r="G42" s="224"/>
      <c r="H42" s="225"/>
      <c r="I42" s="225"/>
      <c r="J42" s="225"/>
      <c r="K42" s="226"/>
      <c r="L42" s="227"/>
      <c r="M42" s="228"/>
      <c r="N42" s="228"/>
      <c r="O42" s="229"/>
      <c r="P42" s="233" t="s">
        <v>56</v>
      </c>
      <c r="Q42" s="234"/>
      <c r="R42" s="235"/>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189">
        <f t="shared" ref="AX42" si="15">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219"/>
      <c r="D43" s="220"/>
      <c r="E43" s="222"/>
      <c r="F43" s="223"/>
      <c r="G43" s="224"/>
      <c r="H43" s="225"/>
      <c r="I43" s="225"/>
      <c r="J43" s="225"/>
      <c r="K43" s="226"/>
      <c r="L43" s="230"/>
      <c r="M43" s="231"/>
      <c r="N43" s="231"/>
      <c r="O43" s="232"/>
      <c r="P43" s="214" t="s">
        <v>57</v>
      </c>
      <c r="Q43" s="215"/>
      <c r="R43" s="216"/>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220"/>
      <c r="E44" s="221"/>
      <c r="F44" s="220"/>
      <c r="G44" s="224"/>
      <c r="H44" s="225"/>
      <c r="I44" s="225"/>
      <c r="J44" s="225"/>
      <c r="K44" s="226"/>
      <c r="L44" s="227"/>
      <c r="M44" s="228"/>
      <c r="N44" s="228"/>
      <c r="O44" s="229"/>
      <c r="P44" s="233" t="s">
        <v>56</v>
      </c>
      <c r="Q44" s="234"/>
      <c r="R44" s="235"/>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189">
        <f t="shared" ref="AX44" si="16">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219"/>
      <c r="D45" s="220"/>
      <c r="E45" s="222"/>
      <c r="F45" s="223"/>
      <c r="G45" s="224"/>
      <c r="H45" s="225"/>
      <c r="I45" s="225"/>
      <c r="J45" s="225"/>
      <c r="K45" s="226"/>
      <c r="L45" s="230"/>
      <c r="M45" s="231"/>
      <c r="N45" s="231"/>
      <c r="O45" s="232"/>
      <c r="P45" s="214" t="s">
        <v>57</v>
      </c>
      <c r="Q45" s="215"/>
      <c r="R45" s="216"/>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220"/>
      <c r="E46" s="221"/>
      <c r="F46" s="220"/>
      <c r="G46" s="224"/>
      <c r="H46" s="225"/>
      <c r="I46" s="225"/>
      <c r="J46" s="225"/>
      <c r="K46" s="226"/>
      <c r="L46" s="227"/>
      <c r="M46" s="228"/>
      <c r="N46" s="228"/>
      <c r="O46" s="229"/>
      <c r="P46" s="233" t="s">
        <v>56</v>
      </c>
      <c r="Q46" s="234"/>
      <c r="R46" s="235"/>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189">
        <f t="shared" ref="AX46" si="17">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219"/>
      <c r="D47" s="220"/>
      <c r="E47" s="222"/>
      <c r="F47" s="223"/>
      <c r="G47" s="224"/>
      <c r="H47" s="225"/>
      <c r="I47" s="225"/>
      <c r="J47" s="225"/>
      <c r="K47" s="226"/>
      <c r="L47" s="230"/>
      <c r="M47" s="231"/>
      <c r="N47" s="231"/>
      <c r="O47" s="232"/>
      <c r="P47" s="214" t="s">
        <v>57</v>
      </c>
      <c r="Q47" s="215"/>
      <c r="R47" s="216"/>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220"/>
      <c r="E48" s="221"/>
      <c r="F48" s="220"/>
      <c r="G48" s="224"/>
      <c r="H48" s="225"/>
      <c r="I48" s="225"/>
      <c r="J48" s="225"/>
      <c r="K48" s="226"/>
      <c r="L48" s="227"/>
      <c r="M48" s="228"/>
      <c r="N48" s="228"/>
      <c r="O48" s="229"/>
      <c r="P48" s="233" t="s">
        <v>56</v>
      </c>
      <c r="Q48" s="234"/>
      <c r="R48" s="235"/>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189">
        <f t="shared" ref="AX48" si="18">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219"/>
      <c r="D49" s="220"/>
      <c r="E49" s="222"/>
      <c r="F49" s="223"/>
      <c r="G49" s="224"/>
      <c r="H49" s="225"/>
      <c r="I49" s="225"/>
      <c r="J49" s="225"/>
      <c r="K49" s="226"/>
      <c r="L49" s="230"/>
      <c r="M49" s="231"/>
      <c r="N49" s="231"/>
      <c r="O49" s="232"/>
      <c r="P49" s="214" t="s">
        <v>57</v>
      </c>
      <c r="Q49" s="215"/>
      <c r="R49" s="216"/>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220"/>
      <c r="E50" s="221"/>
      <c r="F50" s="220"/>
      <c r="G50" s="224"/>
      <c r="H50" s="225"/>
      <c r="I50" s="225"/>
      <c r="J50" s="225"/>
      <c r="K50" s="226"/>
      <c r="L50" s="227"/>
      <c r="M50" s="228"/>
      <c r="N50" s="228"/>
      <c r="O50" s="229"/>
      <c r="P50" s="233" t="s">
        <v>56</v>
      </c>
      <c r="Q50" s="234"/>
      <c r="R50" s="235"/>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189">
        <f t="shared" ref="AX50" si="19">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236"/>
      <c r="D51" s="237"/>
      <c r="E51" s="221"/>
      <c r="F51" s="220"/>
      <c r="G51" s="224"/>
      <c r="H51" s="225"/>
      <c r="I51" s="225"/>
      <c r="J51" s="225"/>
      <c r="K51" s="226"/>
      <c r="L51" s="227"/>
      <c r="M51" s="228"/>
      <c r="N51" s="228"/>
      <c r="O51" s="229"/>
      <c r="P51" s="199" t="s">
        <v>57</v>
      </c>
      <c r="Q51" s="200"/>
      <c r="R51" s="20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89"/>
      <c r="AY51" s="190"/>
      <c r="AZ51" s="191"/>
      <c r="BA51" s="192"/>
      <c r="BB51" s="196"/>
      <c r="BC51" s="197"/>
      <c r="BD51" s="197"/>
      <c r="BE51" s="197"/>
      <c r="BF51" s="197"/>
      <c r="BG51" s="19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656</v>
      </c>
      <c r="AY52" s="205"/>
      <c r="AZ52" s="206">
        <f>SUM(AZ16:BA51)</f>
        <v>164</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10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232</v>
      </c>
      <c r="AR56" s="330">
        <f>COUNTIFS($C$16:$D$51,"登録訪問介護員",$E$16:$F$51,"C")</f>
        <v>3</v>
      </c>
      <c r="AS56" s="331"/>
      <c r="AU56" s="143" t="s">
        <v>233</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v>30</v>
      </c>
      <c r="G57" s="188"/>
      <c r="H57" s="188">
        <v>31</v>
      </c>
      <c r="I57" s="188"/>
      <c r="J57" s="188">
        <v>31</v>
      </c>
      <c r="K57" s="188"/>
      <c r="L57" s="179">
        <f>SUM(F57:K57)</f>
        <v>92</v>
      </c>
      <c r="M57" s="179"/>
      <c r="N57" s="1"/>
      <c r="O57" s="1"/>
      <c r="P57" s="1"/>
      <c r="Q57" s="1"/>
      <c r="R57" s="1"/>
      <c r="S57" s="1"/>
      <c r="T57" s="1"/>
      <c r="U57" s="153" t="s">
        <v>4</v>
      </c>
      <c r="V57" s="155"/>
      <c r="W57" s="163">
        <f>SUMIFS($AX$16:$AY$51,$C$16:$D$51,"訪問介護員",$E$16:$F$51,"A")+SUMIFS($AX$16:$AY$51,$C$16:$D$51,"サービス提供責任者",$E$16:$F$51,"A")</f>
        <v>160</v>
      </c>
      <c r="X57" s="164"/>
      <c r="Y57" s="165">
        <f>SUMIFS($AZ$16:$BA$51,$C$16:$D$51,"訪問介護員",$E$16:$F$51,"A")+SUMIFS($AZ$16:$BA$51,$C$16:$D$51,"サービス提供責任者",$E$16:$F$51,"A")</f>
        <v>40</v>
      </c>
      <c r="Z57" s="166"/>
      <c r="AA57" s="1"/>
      <c r="AB57" s="322">
        <v>0</v>
      </c>
      <c r="AC57" s="323"/>
      <c r="AD57" s="324">
        <v>0</v>
      </c>
      <c r="AE57" s="325"/>
      <c r="AH57" s="322">
        <v>1</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v>15</v>
      </c>
      <c r="G58" s="188"/>
      <c r="H58" s="188">
        <v>16</v>
      </c>
      <c r="I58" s="188"/>
      <c r="J58" s="188">
        <v>15</v>
      </c>
      <c r="K58" s="188"/>
      <c r="L58" s="179">
        <f>SUM(F58:K58)</f>
        <v>46</v>
      </c>
      <c r="M58" s="179"/>
      <c r="N58" s="1"/>
      <c r="O58" s="1"/>
      <c r="P58" s="1"/>
      <c r="Q58" s="1"/>
      <c r="R58" s="1"/>
      <c r="S58" s="1"/>
      <c r="T58" s="1"/>
      <c r="U58" s="153" t="s">
        <v>5</v>
      </c>
      <c r="V58" s="155"/>
      <c r="W58" s="163">
        <f>SUMIFS($AX$16:$AY$51,$C$16:$D$51,"訪問介護員",$E$16:$F$51,"B")+SUMIFS($AX$16:$AY$51,$C$16:$D$51,"サービス提供責任者",$E$16:$F$51,"B")</f>
        <v>80</v>
      </c>
      <c r="X58" s="164"/>
      <c r="Y58" s="165">
        <f>SUMIFS($AZ$16:$BA$51,$C$16:$D$51,"訪問介護員",$E$16:$F$51,"B")+SUMIFS($AZ$16:$BA$51,$C$16:$D$51,"サービス提供責任者",$E$16:$F$51,"B")</f>
        <v>20</v>
      </c>
      <c r="Z58" s="166"/>
      <c r="AA58" s="1"/>
      <c r="AB58" s="322">
        <v>80</v>
      </c>
      <c r="AC58" s="323"/>
      <c r="AD58" s="324">
        <v>20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v>0.3</v>
      </c>
      <c r="G59" s="183"/>
      <c r="H59" s="183">
        <v>0.4</v>
      </c>
      <c r="I59" s="183"/>
      <c r="J59" s="183">
        <v>0.3</v>
      </c>
      <c r="K59" s="183"/>
      <c r="L59" s="184">
        <f>SUM(F59:K59)</f>
        <v>1</v>
      </c>
      <c r="M59" s="184"/>
      <c r="N59" s="1"/>
      <c r="O59" s="27"/>
      <c r="P59" s="28" t="s">
        <v>67</v>
      </c>
      <c r="Q59" s="28"/>
      <c r="R59" s="1"/>
      <c r="S59" s="1"/>
      <c r="T59" s="1"/>
      <c r="U59" s="153" t="s">
        <v>6</v>
      </c>
      <c r="V59" s="155"/>
      <c r="W59" s="163">
        <f>SUMIFS($AX$16:$AY$51,$C$16:$D$51,"訪問介護員",$E$16:$F$51,"C")+SUMIFS($AX$16:$AY$51,$C$16:$D$51,"サービス提供責任者",$E$16:$F$51,"C")</f>
        <v>208</v>
      </c>
      <c r="X59" s="164"/>
      <c r="Y59" s="165">
        <f>SUMIFS($AZ$16:$BA$51,$C$16:$D$51,"訪問介護員",$E$16:$F$51,"C")+SUMIFS($AZ$16:$BA$51,$C$16:$D$51,"サービス提供責任者",$E$16:$F$51,"C")</f>
        <v>52</v>
      </c>
      <c r="Z59" s="166"/>
      <c r="AA59" s="1"/>
      <c r="AB59" s="322">
        <v>208</v>
      </c>
      <c r="AC59" s="323"/>
      <c r="AD59" s="320">
        <v>52</v>
      </c>
      <c r="AE59" s="321"/>
      <c r="AH59" s="163" t="s">
        <v>81</v>
      </c>
      <c r="AI59" s="164"/>
      <c r="AJ59" s="1"/>
      <c r="AK59" s="1"/>
      <c r="AL59" s="1"/>
      <c r="AM59" s="153" t="s">
        <v>6</v>
      </c>
      <c r="AN59" s="155"/>
      <c r="AO59" s="163">
        <f>SUMIFS($AX$16:$AY$51,$C$16:$D$51,"登録訪問介護員",$E$16:$F$51,"C")</f>
        <v>127.99999999999997</v>
      </c>
      <c r="AP59" s="164"/>
      <c r="AQ59" s="165">
        <f>SUMIFS($AZ$16:$BA$51,$C$16:$D$51,"登録訪問介護員",$E$16:$F$51,"C")</f>
        <v>31.999999999999993</v>
      </c>
      <c r="AR59" s="166"/>
      <c r="AS59" s="1"/>
      <c r="AT59" s="322">
        <v>120</v>
      </c>
      <c r="AU59" s="323"/>
      <c r="AV59" s="320">
        <v>30</v>
      </c>
      <c r="AW59" s="321"/>
      <c r="BA59" s="153" t="s">
        <v>7</v>
      </c>
      <c r="BB59" s="155"/>
      <c r="BC59" s="153" t="s">
        <v>172</v>
      </c>
      <c r="BD59" s="154"/>
      <c r="BE59" s="154"/>
      <c r="BF59" s="155"/>
    </row>
    <row r="60" spans="2:59" ht="20.25" customHeight="1" x14ac:dyDescent="0.4">
      <c r="C60" s="176" t="s">
        <v>64</v>
      </c>
      <c r="D60" s="176"/>
      <c r="E60" s="176"/>
      <c r="F60" s="184">
        <f>SUM(F57:G59)</f>
        <v>45.3</v>
      </c>
      <c r="G60" s="184"/>
      <c r="H60" s="184">
        <f>SUM(H57:I59)</f>
        <v>47.4</v>
      </c>
      <c r="I60" s="184"/>
      <c r="J60" s="184">
        <f>SUM(J57:K59)</f>
        <v>46.3</v>
      </c>
      <c r="K60" s="184"/>
      <c r="L60" s="184">
        <f>SUM(L57:M59)</f>
        <v>139</v>
      </c>
      <c r="M60" s="184"/>
      <c r="N60" s="185" t="s">
        <v>66</v>
      </c>
      <c r="O60" s="186"/>
      <c r="P60" s="326">
        <f>L60/3</f>
        <v>46.333333333333336</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448</v>
      </c>
      <c r="X61" s="164"/>
      <c r="Y61" s="165">
        <f>SUM(Y57:Z60)</f>
        <v>112</v>
      </c>
      <c r="Z61" s="166"/>
      <c r="AA61" s="1"/>
      <c r="AB61" s="163">
        <f>SUM(AB57:AC60)</f>
        <v>288</v>
      </c>
      <c r="AC61" s="164"/>
      <c r="AD61" s="165">
        <f>SUM(AD57:AE60)</f>
        <v>72</v>
      </c>
      <c r="AE61" s="166"/>
      <c r="AH61" s="163">
        <f>SUM(AH57:AI58)</f>
        <v>1</v>
      </c>
      <c r="AI61" s="164"/>
      <c r="AJ61" s="1"/>
      <c r="AK61" s="1"/>
      <c r="AL61" s="1"/>
      <c r="AM61" s="153" t="s">
        <v>64</v>
      </c>
      <c r="AN61" s="155"/>
      <c r="AO61" s="163">
        <f>SUM(AO59:AP60)</f>
        <v>127.99999999999997</v>
      </c>
      <c r="AP61" s="164"/>
      <c r="AQ61" s="165">
        <f>SUM(AQ59:AR60)</f>
        <v>31.999999999999993</v>
      </c>
      <c r="AR61" s="166"/>
      <c r="AS61" s="1"/>
      <c r="AT61" s="163">
        <f>SUM(AT59:AU60)</f>
        <v>120</v>
      </c>
      <c r="AU61" s="164"/>
      <c r="AV61" s="165">
        <f>SUM(AV59:AW60)</f>
        <v>30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46.333333333333336</v>
      </c>
      <c r="D63" s="175"/>
      <c r="E63" s="141" t="s">
        <v>68</v>
      </c>
      <c r="F63" s="172">
        <v>40</v>
      </c>
      <c r="G63" s="173"/>
      <c r="H63" s="141" t="s">
        <v>69</v>
      </c>
      <c r="I63" s="174">
        <f>C63/F63</f>
        <v>1.1583333333333334</v>
      </c>
      <c r="J63" s="175"/>
      <c r="K63" s="141" t="s">
        <v>70</v>
      </c>
      <c r="L63" s="180">
        <f>IF(C63&lt;40,1,ROUNDUP(I63,1))</f>
        <v>1.2000000000000002</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72</v>
      </c>
      <c r="V66" s="168"/>
      <c r="W66" s="168"/>
      <c r="X66" s="169"/>
      <c r="Y66" s="141" t="s">
        <v>68</v>
      </c>
      <c r="Z66" s="153">
        <f>IF($AB$63="週",$AW$5,$BA$5)</f>
        <v>40</v>
      </c>
      <c r="AA66" s="154"/>
      <c r="AB66" s="154"/>
      <c r="AC66" s="155"/>
      <c r="AD66" s="141" t="s">
        <v>69</v>
      </c>
      <c r="AE66" s="156">
        <f>ROUNDDOWN(U66/Z66,1)</f>
        <v>1.8</v>
      </c>
      <c r="AF66" s="157"/>
      <c r="AG66" s="157"/>
      <c r="AH66" s="158"/>
      <c r="AI66" s="1"/>
      <c r="AJ66" s="1"/>
      <c r="AK66" s="1"/>
      <c r="AL66" s="1"/>
      <c r="AM66" s="167">
        <f>IF($AB$63="週",AV61,AT61)</f>
        <v>30</v>
      </c>
      <c r="AN66" s="168"/>
      <c r="AO66" s="168"/>
      <c r="AP66" s="169"/>
      <c r="AQ66" s="141" t="s">
        <v>68</v>
      </c>
      <c r="AR66" s="153">
        <f>IF($AB$63="週",$AW$5,$BA$5)</f>
        <v>40</v>
      </c>
      <c r="AS66" s="154"/>
      <c r="AT66" s="154"/>
      <c r="AU66" s="155"/>
      <c r="AV66" s="141" t="s">
        <v>69</v>
      </c>
      <c r="AW66" s="156">
        <f>ROUNDDOWN(AM66/AR66,1)</f>
        <v>0.7</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1</v>
      </c>
      <c r="V71" s="154"/>
      <c r="W71" s="154"/>
      <c r="X71" s="155"/>
      <c r="Y71" s="141" t="s">
        <v>204</v>
      </c>
      <c r="Z71" s="156">
        <f>AE66</f>
        <v>1.8</v>
      </c>
      <c r="AA71" s="157"/>
      <c r="AB71" s="157"/>
      <c r="AC71" s="158"/>
      <c r="AD71" s="141" t="s">
        <v>69</v>
      </c>
      <c r="AE71" s="160">
        <f>ROUNDDOWN(U71+Z71,1)</f>
        <v>2.8</v>
      </c>
      <c r="AF71" s="161"/>
      <c r="AG71" s="161"/>
      <c r="AH71" s="162"/>
      <c r="AI71" s="1"/>
      <c r="AJ71" s="1"/>
      <c r="AK71" s="1"/>
      <c r="AL71" s="1"/>
      <c r="AM71" s="1"/>
      <c r="AN71" s="12"/>
      <c r="AO71" s="13"/>
      <c r="AP71" s="13"/>
      <c r="AQ71" s="1"/>
      <c r="AR71" s="1"/>
      <c r="AS71" s="1"/>
      <c r="AT71" s="1"/>
      <c r="AU71" s="1"/>
      <c r="AV71" s="1"/>
      <c r="AW71" s="1"/>
      <c r="AX71" s="1"/>
      <c r="BA71" s="1"/>
      <c r="BB71" s="1"/>
      <c r="BC71" s="160">
        <f>AE71+AW66</f>
        <v>3.5</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 ref="W56:X56"/>
    <mergeCell ref="Y56:Z56"/>
    <mergeCell ref="W55:Z55"/>
    <mergeCell ref="U55:V56"/>
    <mergeCell ref="AB55:AE55"/>
    <mergeCell ref="AB56:AC56"/>
    <mergeCell ref="AD56:AE56"/>
    <mergeCell ref="AB57:AC57"/>
    <mergeCell ref="AD57:AE57"/>
    <mergeCell ref="W57:X57"/>
    <mergeCell ref="Y57:Z57"/>
    <mergeCell ref="U57:V57"/>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P1:BD1"/>
    <mergeCell ref="X2:Y2"/>
    <mergeCell ref="AA2:AB2"/>
    <mergeCell ref="AE2:AF2"/>
    <mergeCell ref="AP2:BD2"/>
    <mergeCell ref="BC3:BF3"/>
    <mergeCell ref="BA5:BB5"/>
    <mergeCell ref="AS5:AT5"/>
    <mergeCell ref="BA7:BB7"/>
    <mergeCell ref="AW5:AX5"/>
    <mergeCell ref="K7:M7"/>
    <mergeCell ref="O7:Q7"/>
    <mergeCell ref="S7:T7"/>
    <mergeCell ref="B8:U8"/>
    <mergeCell ref="B9:U9"/>
    <mergeCell ref="B4:I4"/>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 ref="L55:M55"/>
    <mergeCell ref="C58:E58"/>
    <mergeCell ref="F58:G58"/>
    <mergeCell ref="H58:I58"/>
    <mergeCell ref="J58:K58"/>
    <mergeCell ref="L58:M58"/>
    <mergeCell ref="C57:E57"/>
    <mergeCell ref="F57:G57"/>
    <mergeCell ref="H57:I57"/>
    <mergeCell ref="J57:K57"/>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s>
  <phoneticPr fontId="1"/>
  <dataValidations count="8">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F63">
      <formula1>"40,50"</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S34:AW34 S36:AW36 S38:AW38 S40:AW40 S42:AW42 S44:AW44 S46:AW46 S48:AW48 S50:AW50 S18:AW18 S30:AW30 S20:AW20 S22:AW22 S24:AW24 S26:AW26 S28:AW28 S32:AW32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I78"/>
  <sheetViews>
    <sheetView showGridLines="0" view="pageBreakPreview" zoomScale="75" zoomScaleNormal="55" zoomScaleSheetLayoutView="75" workbookViewId="0">
      <selection activeCell="S22" sqref="S22"/>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16</v>
      </c>
      <c r="D1" s="3"/>
      <c r="G1" s="6" t="s">
        <v>17</v>
      </c>
      <c r="J1" s="3"/>
      <c r="K1" s="3"/>
      <c r="L1" s="3"/>
      <c r="M1" s="3"/>
      <c r="AN1" s="8" t="s">
        <v>20</v>
      </c>
      <c r="AO1" s="8" t="s">
        <v>18</v>
      </c>
      <c r="AP1" s="308" t="s">
        <v>185</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21</v>
      </c>
      <c r="X2" s="310">
        <v>2</v>
      </c>
      <c r="Y2" s="310"/>
      <c r="Z2" s="18" t="s">
        <v>18</v>
      </c>
      <c r="AA2" s="311">
        <f>IF(X2=0,"",YEAR(DATE(2018+X2,1,1)))</f>
        <v>2020</v>
      </c>
      <c r="AB2" s="311"/>
      <c r="AC2" s="19" t="s">
        <v>22</v>
      </c>
      <c r="AD2" s="19" t="s">
        <v>23</v>
      </c>
      <c r="AE2" s="310">
        <v>4</v>
      </c>
      <c r="AF2" s="310"/>
      <c r="AG2" s="19" t="s">
        <v>24</v>
      </c>
      <c r="AM2" s="14"/>
      <c r="AN2" s="8" t="s">
        <v>19</v>
      </c>
      <c r="AO2" s="8" t="s">
        <v>18</v>
      </c>
      <c r="AP2" s="312"/>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177</v>
      </c>
      <c r="BC3" s="313" t="s">
        <v>141</v>
      </c>
      <c r="BD3" s="314"/>
      <c r="BE3" s="314"/>
      <c r="BF3" s="314"/>
      <c r="BG3" s="8"/>
      <c r="BH3" s="8"/>
    </row>
    <row r="4" spans="2:60" s="7" customFormat="1" ht="20.25" customHeight="1" x14ac:dyDescent="0.4">
      <c r="B4" s="305" t="s">
        <v>178</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24</v>
      </c>
      <c r="C5" s="63" t="s">
        <v>116</v>
      </c>
      <c r="D5" s="63" t="s">
        <v>117</v>
      </c>
      <c r="E5" s="63" t="s">
        <v>118</v>
      </c>
      <c r="F5" s="63" t="s">
        <v>119</v>
      </c>
      <c r="G5" s="63" t="s">
        <v>120</v>
      </c>
      <c r="H5" s="63" t="s">
        <v>61</v>
      </c>
      <c r="I5" s="63" t="s">
        <v>195</v>
      </c>
      <c r="K5" s="65" t="s">
        <v>121</v>
      </c>
      <c r="L5" s="66"/>
      <c r="M5" s="66"/>
      <c r="N5" s="66"/>
      <c r="O5" s="66"/>
      <c r="P5" s="66"/>
      <c r="Q5" s="66"/>
      <c r="R5" s="68"/>
      <c r="S5" s="68"/>
      <c r="T5" s="67"/>
      <c r="U5" s="67"/>
      <c r="V5" s="67"/>
      <c r="AC5" s="25"/>
      <c r="AD5" s="25"/>
      <c r="AE5" s="23"/>
      <c r="AF5" s="23"/>
      <c r="AG5" s="70" t="s">
        <v>139</v>
      </c>
      <c r="AH5" s="70"/>
      <c r="AI5" s="70"/>
      <c r="AJ5" s="70"/>
      <c r="AK5" s="70"/>
      <c r="AL5" s="70"/>
      <c r="AM5" s="70"/>
      <c r="AN5" s="70"/>
      <c r="AO5" s="70"/>
      <c r="AP5" s="70"/>
      <c r="AQ5" s="70"/>
      <c r="AR5" s="70"/>
      <c r="AS5" s="315">
        <v>8</v>
      </c>
      <c r="AT5" s="315"/>
      <c r="AU5" s="71" t="s">
        <v>58</v>
      </c>
      <c r="AV5" s="70"/>
      <c r="AW5" s="315">
        <v>40</v>
      </c>
      <c r="AX5" s="315"/>
      <c r="AY5" s="71" t="s">
        <v>59</v>
      </c>
      <c r="AZ5" s="70"/>
      <c r="BA5" s="315">
        <v>160</v>
      </c>
      <c r="BB5" s="315"/>
      <c r="BC5" s="71" t="s">
        <v>217</v>
      </c>
      <c r="BD5" s="70"/>
      <c r="BE5" s="71"/>
      <c r="BF5" s="70"/>
      <c r="BH5" s="8"/>
    </row>
    <row r="6" spans="2:60" s="7" customFormat="1" ht="20.25" customHeight="1" x14ac:dyDescent="0.4">
      <c r="B6" s="119" t="s">
        <v>122</v>
      </c>
      <c r="C6" s="119" t="s">
        <v>122</v>
      </c>
      <c r="D6" s="119" t="s">
        <v>122</v>
      </c>
      <c r="E6" s="119" t="s">
        <v>122</v>
      </c>
      <c r="F6" s="119" t="s">
        <v>122</v>
      </c>
      <c r="G6" s="119" t="s">
        <v>123</v>
      </c>
      <c r="H6" s="119" t="s">
        <v>123</v>
      </c>
      <c r="I6" s="119" t="s">
        <v>123</v>
      </c>
      <c r="J6" s="68" t="s">
        <v>70</v>
      </c>
      <c r="K6" s="296"/>
      <c r="L6" s="296"/>
      <c r="M6" s="296"/>
      <c r="N6" s="68" t="s">
        <v>51</v>
      </c>
      <c r="O6" s="296"/>
      <c r="P6" s="296"/>
      <c r="Q6" s="296"/>
      <c r="R6" s="64" t="s">
        <v>124</v>
      </c>
      <c r="S6" s="297" t="str">
        <f>IF(OR(K6="",O6=""),"",(O6+IF(K6&gt;O6,1,0)-K6)*24)</f>
        <v/>
      </c>
      <c r="T6" s="297"/>
      <c r="U6" s="69" t="s">
        <v>125</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123</v>
      </c>
      <c r="C7" s="120" t="s">
        <v>123</v>
      </c>
      <c r="D7" s="120" t="s">
        <v>123</v>
      </c>
      <c r="E7" s="120" t="s">
        <v>123</v>
      </c>
      <c r="F7" s="120" t="s">
        <v>123</v>
      </c>
      <c r="G7" s="120" t="s">
        <v>122</v>
      </c>
      <c r="H7" s="120" t="s">
        <v>122</v>
      </c>
      <c r="I7" s="120" t="s">
        <v>122</v>
      </c>
      <c r="J7" s="68" t="s">
        <v>70</v>
      </c>
      <c r="K7" s="296"/>
      <c r="L7" s="296"/>
      <c r="M7" s="296"/>
      <c r="N7" s="68" t="s">
        <v>51</v>
      </c>
      <c r="O7" s="296"/>
      <c r="P7" s="296"/>
      <c r="Q7" s="296"/>
      <c r="R7" s="64" t="s">
        <v>124</v>
      </c>
      <c r="S7" s="297" t="str">
        <f>IF(OR(K7="",O7=""),"",(O7+IF(K7&gt;O7,1,0)-K7)*24)</f>
        <v/>
      </c>
      <c r="T7" s="297"/>
      <c r="U7" s="69" t="s">
        <v>125</v>
      </c>
      <c r="V7" s="68"/>
      <c r="AC7" s="25"/>
      <c r="AD7" s="25"/>
      <c r="AE7" s="23"/>
      <c r="AF7" s="23"/>
      <c r="AG7" s="72"/>
      <c r="AH7" s="15"/>
      <c r="AI7" s="15"/>
      <c r="AJ7" s="15"/>
      <c r="AM7" s="15"/>
      <c r="AN7" s="15"/>
      <c r="AO7" s="73"/>
      <c r="AP7" s="74"/>
      <c r="AQ7" s="74"/>
      <c r="AR7" s="75"/>
      <c r="AS7" s="75"/>
      <c r="AT7" s="75"/>
      <c r="AU7" s="75"/>
      <c r="AV7" s="75"/>
      <c r="AW7" s="75"/>
      <c r="AX7" s="70" t="s">
        <v>60</v>
      </c>
      <c r="AY7" s="70"/>
      <c r="AZ7" s="70"/>
      <c r="BA7" s="318">
        <f>DAY(EOMONTH(DATE(AA2,AE2,1),0))</f>
        <v>30</v>
      </c>
      <c r="BB7" s="319"/>
      <c r="BC7" s="71" t="s">
        <v>61</v>
      </c>
      <c r="BF7" s="75"/>
      <c r="BH7" s="8"/>
    </row>
    <row r="8" spans="2:60" s="7" customFormat="1" ht="20.25" customHeight="1" x14ac:dyDescent="0.4">
      <c r="B8" s="298" t="s">
        <v>196</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62</v>
      </c>
      <c r="C11" s="282" t="s">
        <v>151</v>
      </c>
      <c r="D11" s="283"/>
      <c r="E11" s="288" t="s">
        <v>152</v>
      </c>
      <c r="F11" s="283"/>
      <c r="G11" s="288" t="s">
        <v>153</v>
      </c>
      <c r="H11" s="282"/>
      <c r="I11" s="282"/>
      <c r="J11" s="282"/>
      <c r="K11" s="283"/>
      <c r="L11" s="288" t="s">
        <v>154</v>
      </c>
      <c r="M11" s="282"/>
      <c r="N11" s="282"/>
      <c r="O11" s="291"/>
      <c r="P11" s="34"/>
      <c r="Q11" s="34"/>
      <c r="R11" s="34"/>
      <c r="S11" s="294" t="s">
        <v>155</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(9)1～4週目の勤務時間数合計</v>
      </c>
      <c r="AY11" s="268"/>
      <c r="AZ11" s="267" t="s">
        <v>156</v>
      </c>
      <c r="BA11" s="268"/>
      <c r="BB11" s="275" t="s">
        <v>193</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35"/>
      <c r="Q12" s="35"/>
      <c r="R12" s="35"/>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t="str">
        <f>IF(BC3="実績",IF(DAY(DATE($AA$2,$AE$2,29))=29,29,""),"")</f>
        <v/>
      </c>
      <c r="AV13" s="38" t="str">
        <f>IF(BC3="実績",IF(DAY(DATE($AA$2,$AE$2,30))=30,30,""),"")</f>
        <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35"/>
      <c r="Q14" s="35"/>
      <c r="R14" s="35"/>
      <c r="S14" s="4">
        <f>WEEKDAY(DATE($AA$2,$AE$2,1))</f>
        <v>4</v>
      </c>
      <c r="T14" s="38">
        <f>WEEKDAY(DATE($AA$2,$AE$2,2))</f>
        <v>5</v>
      </c>
      <c r="U14" s="38">
        <f>WEEKDAY(DATE($AA$2,$AE$2,3))</f>
        <v>6</v>
      </c>
      <c r="V14" s="38">
        <f>WEEKDAY(DATE($AA$2,$AE$2,4))</f>
        <v>7</v>
      </c>
      <c r="W14" s="38">
        <f>WEEKDAY(DATE($AA$2,$AE$2,5))</f>
        <v>1</v>
      </c>
      <c r="X14" s="38">
        <f>WEEKDAY(DATE($AA$2,$AE$2,6))</f>
        <v>2</v>
      </c>
      <c r="Y14" s="5">
        <f>WEEKDAY(DATE($AA$2,$AE$2,7))</f>
        <v>3</v>
      </c>
      <c r="Z14" s="4">
        <f>WEEKDAY(DATE($AA$2,$AE$2,8))</f>
        <v>4</v>
      </c>
      <c r="AA14" s="38">
        <f>WEEKDAY(DATE($AA$2,$AE$2,9))</f>
        <v>5</v>
      </c>
      <c r="AB14" s="38">
        <f>WEEKDAY(DATE($AA$2,$AE$2,10))</f>
        <v>6</v>
      </c>
      <c r="AC14" s="38">
        <f>WEEKDAY(DATE($AA$2,$AE$2,11))</f>
        <v>7</v>
      </c>
      <c r="AD14" s="38">
        <f>WEEKDAY(DATE($AA$2,$AE$2,12))</f>
        <v>1</v>
      </c>
      <c r="AE14" s="38">
        <f>WEEKDAY(DATE($AA$2,$AE$2,13))</f>
        <v>2</v>
      </c>
      <c r="AF14" s="5">
        <f>WEEKDAY(DATE($AA$2,$AE$2,14))</f>
        <v>3</v>
      </c>
      <c r="AG14" s="4">
        <f>WEEKDAY(DATE($AA$2,$AE$2,15))</f>
        <v>4</v>
      </c>
      <c r="AH14" s="38">
        <f>WEEKDAY(DATE($AA$2,$AE$2,16))</f>
        <v>5</v>
      </c>
      <c r="AI14" s="38">
        <f>WEEKDAY(DATE($AA$2,$AE$2,17))</f>
        <v>6</v>
      </c>
      <c r="AJ14" s="38">
        <f>WEEKDAY(DATE($AA$2,$AE$2,18))</f>
        <v>7</v>
      </c>
      <c r="AK14" s="38">
        <f>WEEKDAY(DATE($AA$2,$AE$2,19))</f>
        <v>1</v>
      </c>
      <c r="AL14" s="38">
        <f>WEEKDAY(DATE($AA$2,$AE$2,20))</f>
        <v>2</v>
      </c>
      <c r="AM14" s="5">
        <f>WEEKDAY(DATE($AA$2,$AE$2,21))</f>
        <v>3</v>
      </c>
      <c r="AN14" s="4">
        <f>WEEKDAY(DATE($AA$2,$AE$2,22))</f>
        <v>4</v>
      </c>
      <c r="AO14" s="38">
        <f>WEEKDAY(DATE($AA$2,$AE$2,23))</f>
        <v>5</v>
      </c>
      <c r="AP14" s="38">
        <f>WEEKDAY(DATE($AA$2,$AE$2,24))</f>
        <v>6</v>
      </c>
      <c r="AQ14" s="38">
        <f>WEEKDAY(DATE($AA$2,$AE$2,25))</f>
        <v>7</v>
      </c>
      <c r="AR14" s="38">
        <f>WEEKDAY(DATE($AA$2,$AE$2,26))</f>
        <v>1</v>
      </c>
      <c r="AS14" s="38">
        <f>WEEKDAY(DATE($AA$2,$AE$2,27))</f>
        <v>2</v>
      </c>
      <c r="AT14" s="5">
        <f>WEEKDAY(DATE($AA$2,$AE$2,28))</f>
        <v>3</v>
      </c>
      <c r="AU14" s="4">
        <f>IF(AU13=29,WEEKDAY(DATE($AA$2,$AE$2,29)),0)</f>
        <v>0</v>
      </c>
      <c r="AV14" s="38">
        <f>IF(AV13=30,WEEKDAY(DATE($AA$2,$AE$2,30)),0)</f>
        <v>0</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36"/>
      <c r="Q15" s="36"/>
      <c r="R15" s="36"/>
      <c r="S15" s="20" t="str">
        <f>IF(S14=1,"日",IF(S14=2,"月",IF(S14=3,"火",IF(S14=4,"水",IF(S14=5,"木",IF(S14=6,"金","土"))))))</f>
        <v>水</v>
      </c>
      <c r="T15" s="21" t="str">
        <f t="shared" ref="T15:Y15" si="0">IF(T14=1,"日",IF(T14=2,"月",IF(T14=3,"火",IF(T14=4,"水",IF(T14=5,"木",IF(T14=6,"金","土"))))))</f>
        <v>木</v>
      </c>
      <c r="U15" s="21" t="str">
        <f t="shared" si="0"/>
        <v>金</v>
      </c>
      <c r="V15" s="21" t="str">
        <f t="shared" si="0"/>
        <v>土</v>
      </c>
      <c r="W15" s="21" t="str">
        <f t="shared" si="0"/>
        <v>日</v>
      </c>
      <c r="X15" s="21" t="str">
        <f t="shared" si="0"/>
        <v>月</v>
      </c>
      <c r="Y15" s="22" t="str">
        <f t="shared" si="0"/>
        <v>火</v>
      </c>
      <c r="Z15" s="20" t="str">
        <f t="shared" ref="Z15" si="1">IF(Z14=1,"日",IF(Z14=2,"月",IF(Z14=3,"火",IF(Z14=4,"水",IF(Z14=5,"木",IF(Z14=6,"金","土"))))))</f>
        <v>水</v>
      </c>
      <c r="AA15" s="21" t="str">
        <f t="shared" ref="AA15" si="2">IF(AA14=1,"日",IF(AA14=2,"月",IF(AA14=3,"火",IF(AA14=4,"水",IF(AA14=5,"木",IF(AA14=6,"金","土"))))))</f>
        <v>木</v>
      </c>
      <c r="AB15" s="21" t="str">
        <f t="shared" ref="AB15" si="3">IF(AB14=1,"日",IF(AB14=2,"月",IF(AB14=3,"火",IF(AB14=4,"水",IF(AB14=5,"木",IF(AB14=6,"金","土"))))))</f>
        <v>金</v>
      </c>
      <c r="AC15" s="21" t="str">
        <f t="shared" ref="AC15" si="4">IF(AC14=1,"日",IF(AC14=2,"月",IF(AC14=3,"火",IF(AC14=4,"水",IF(AC14=5,"木",IF(AC14=6,"金","土"))))))</f>
        <v>土</v>
      </c>
      <c r="AD15" s="21" t="str">
        <f t="shared" ref="AD15" si="5">IF(AD14=1,"日",IF(AD14=2,"月",IF(AD14=3,"火",IF(AD14=4,"水",IF(AD14=5,"木",IF(AD14=6,"金","土"))))))</f>
        <v>日</v>
      </c>
      <c r="AE15" s="21" t="str">
        <f t="shared" ref="AE15" si="6">IF(AE14=1,"日",IF(AE14=2,"月",IF(AE14=3,"火",IF(AE14=4,"水",IF(AE14=5,"木",IF(AE14=6,"金","土"))))))</f>
        <v>月</v>
      </c>
      <c r="AF15" s="22" t="str">
        <f t="shared" ref="AF15" si="7">IF(AF14=1,"日",IF(AF14=2,"月",IF(AF14=3,"火",IF(AF14=4,"水",IF(AF14=5,"木",IF(AF14=6,"金","土"))))))</f>
        <v>火</v>
      </c>
      <c r="AG15" s="20" t="str">
        <f t="shared" ref="AG15" si="8">IF(AG14=1,"日",IF(AG14=2,"月",IF(AG14=3,"火",IF(AG14=4,"水",IF(AG14=5,"木",IF(AG14=6,"金","土"))))))</f>
        <v>水</v>
      </c>
      <c r="AH15" s="21" t="str">
        <f t="shared" ref="AH15" si="9">IF(AH14=1,"日",IF(AH14=2,"月",IF(AH14=3,"火",IF(AH14=4,"水",IF(AH14=5,"木",IF(AH14=6,"金","土"))))))</f>
        <v>木</v>
      </c>
      <c r="AI15" s="21" t="str">
        <f t="shared" ref="AI15" si="10">IF(AI14=1,"日",IF(AI14=2,"月",IF(AI14=3,"火",IF(AI14=4,"水",IF(AI14=5,"木",IF(AI14=6,"金","土"))))))</f>
        <v>金</v>
      </c>
      <c r="AJ15" s="21" t="str">
        <f t="shared" ref="AJ15" si="11">IF(AJ14=1,"日",IF(AJ14=2,"月",IF(AJ14=3,"火",IF(AJ14=4,"水",IF(AJ14=5,"木",IF(AJ14=6,"金","土"))))))</f>
        <v>土</v>
      </c>
      <c r="AK15" s="21" t="str">
        <f t="shared" ref="AK15" si="12">IF(AK14=1,"日",IF(AK14=2,"月",IF(AK14=3,"火",IF(AK14=4,"水",IF(AK14=5,"木",IF(AK14=6,"金","土"))))))</f>
        <v>日</v>
      </c>
      <c r="AL15" s="21" t="str">
        <f t="shared" ref="AL15" si="13">IF(AL14=1,"日",IF(AL14=2,"月",IF(AL14=3,"火",IF(AL14=4,"水",IF(AL14=5,"木",IF(AL14=6,"金","土"))))))</f>
        <v>月</v>
      </c>
      <c r="AM15" s="22" t="str">
        <f t="shared" ref="AM15" si="14">IF(AM14=1,"日",IF(AM14=2,"月",IF(AM14=3,"火",IF(AM14=4,"水",IF(AM14=5,"木",IF(AM14=6,"金","土"))))))</f>
        <v>火</v>
      </c>
      <c r="AN15" s="20" t="str">
        <f t="shared" ref="AN15" si="15">IF(AN14=1,"日",IF(AN14=2,"月",IF(AN14=3,"火",IF(AN14=4,"水",IF(AN14=5,"木",IF(AN14=6,"金","土"))))))</f>
        <v>水</v>
      </c>
      <c r="AO15" s="21" t="str">
        <f t="shared" ref="AO15" si="16">IF(AO14=1,"日",IF(AO14=2,"月",IF(AO14=3,"火",IF(AO14=4,"水",IF(AO14=5,"木",IF(AO14=6,"金","土"))))))</f>
        <v>木</v>
      </c>
      <c r="AP15" s="21" t="str">
        <f t="shared" ref="AP15" si="17">IF(AP14=1,"日",IF(AP14=2,"月",IF(AP14=3,"火",IF(AP14=4,"水",IF(AP14=5,"木",IF(AP14=6,"金","土"))))))</f>
        <v>金</v>
      </c>
      <c r="AQ15" s="21" t="str">
        <f t="shared" ref="AQ15" si="18">IF(AQ14=1,"日",IF(AQ14=2,"月",IF(AQ14=3,"火",IF(AQ14=4,"水",IF(AQ14=5,"木",IF(AQ14=6,"金","土"))))))</f>
        <v>土</v>
      </c>
      <c r="AR15" s="21" t="str">
        <f t="shared" ref="AR15" si="19">IF(AR14=1,"日",IF(AR14=2,"月",IF(AR14=3,"火",IF(AR14=4,"水",IF(AR14=5,"木",IF(AR14=6,"金","土"))))))</f>
        <v>日</v>
      </c>
      <c r="AS15" s="21" t="str">
        <f t="shared" ref="AS15" si="20">IF(AS14=1,"日",IF(AS14=2,"月",IF(AS14=3,"火",IF(AS14=4,"水",IF(AS14=5,"木",IF(AS14=6,"金","土"))))))</f>
        <v>月</v>
      </c>
      <c r="AT15" s="22" t="str">
        <f t="shared" ref="AT15" si="21">IF(AT14=1,"日",IF(AT14=2,"月",IF(AT14=3,"火",IF(AT14=4,"水",IF(AT14=5,"木",IF(AT14=6,"金","土"))))))</f>
        <v>火</v>
      </c>
      <c r="AU15" s="21" t="str">
        <f>IF(AU14=1,"日",IF(AU14=2,"月",IF(AU14=3,"火",IF(AU14=4,"水",IF(AU14=5,"木",IF(AU14=6,"金",IF(AU14=0,"","土")))))))</f>
        <v/>
      </c>
      <c r="AV15" s="21" t="str">
        <f>IF(AV14=1,"日",IF(AV14=2,"月",IF(AV14=3,"火",IF(AV14=4,"水",IF(AV14=5,"木",IF(AV14=6,"金",IF(AV14=0,"","土")))))))</f>
        <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c r="D16" s="343"/>
      <c r="E16" s="259"/>
      <c r="F16" s="340"/>
      <c r="G16" s="224"/>
      <c r="H16" s="336"/>
      <c r="I16" s="336"/>
      <c r="J16" s="336"/>
      <c r="K16" s="337"/>
      <c r="L16" s="261"/>
      <c r="M16" s="262"/>
      <c r="N16" s="262"/>
      <c r="O16" s="263"/>
      <c r="P16" s="264" t="s">
        <v>56</v>
      </c>
      <c r="Q16" s="265"/>
      <c r="R16" s="266"/>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44">
        <f>IF($BC$3="計画",SUM(S17:AT17),IF($BC$3="実績",SUM(S17:AW17),""))</f>
        <v>0</v>
      </c>
      <c r="AY16" s="245"/>
      <c r="AZ16" s="246">
        <f>IF($BC$3="計画",AX16/4,IF($BC$3="実績",AX16/($BA$7/7),""))</f>
        <v>0</v>
      </c>
      <c r="BA16" s="247"/>
      <c r="BB16" s="248"/>
      <c r="BC16" s="249"/>
      <c r="BD16" s="249"/>
      <c r="BE16" s="249"/>
      <c r="BF16" s="249"/>
      <c r="BG16" s="250"/>
    </row>
    <row r="17" spans="2:59" ht="20.25" customHeight="1" x14ac:dyDescent="0.4">
      <c r="B17" s="217"/>
      <c r="C17" s="333"/>
      <c r="D17" s="332"/>
      <c r="E17" s="341"/>
      <c r="F17" s="342"/>
      <c r="G17" s="338"/>
      <c r="H17" s="336"/>
      <c r="I17" s="336"/>
      <c r="J17" s="336"/>
      <c r="K17" s="337"/>
      <c r="L17" s="253"/>
      <c r="M17" s="254"/>
      <c r="N17" s="254"/>
      <c r="O17" s="255"/>
      <c r="P17" s="199" t="s">
        <v>57</v>
      </c>
      <c r="Q17" s="200"/>
      <c r="R17" s="20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189"/>
      <c r="AY17" s="190"/>
      <c r="AZ17" s="191"/>
      <c r="BA17" s="192"/>
      <c r="BB17" s="196"/>
      <c r="BC17" s="197"/>
      <c r="BD17" s="197"/>
      <c r="BE17" s="197"/>
      <c r="BF17" s="197"/>
      <c r="BG17" s="198"/>
    </row>
    <row r="18" spans="2:59" ht="20.25" customHeight="1" x14ac:dyDescent="0.4">
      <c r="B18" s="217">
        <f>B16+1</f>
        <v>2</v>
      </c>
      <c r="C18" s="219"/>
      <c r="D18" s="332"/>
      <c r="E18" s="222"/>
      <c r="F18" s="335"/>
      <c r="G18" s="224"/>
      <c r="H18" s="336"/>
      <c r="I18" s="336"/>
      <c r="J18" s="336"/>
      <c r="K18" s="337"/>
      <c r="L18" s="230"/>
      <c r="M18" s="231"/>
      <c r="N18" s="231"/>
      <c r="O18" s="232"/>
      <c r="P18" s="233" t="s">
        <v>56</v>
      </c>
      <c r="Q18" s="234"/>
      <c r="R18" s="235"/>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189">
        <f>IF($BC$3="計画",SUM(S19:AT19),IF($BC$3="実績",SUM(S19:AW19),""))</f>
        <v>0</v>
      </c>
      <c r="AY18" s="190"/>
      <c r="AZ18" s="191">
        <f>IF($BC$3="計画",AX18/4,IF($BC$3="実績",AX18/($BA$7/7),""))</f>
        <v>0</v>
      </c>
      <c r="BA18" s="192"/>
      <c r="BB18" s="193"/>
      <c r="BC18" s="194"/>
      <c r="BD18" s="194"/>
      <c r="BE18" s="194"/>
      <c r="BF18" s="194"/>
      <c r="BG18" s="195"/>
    </row>
    <row r="19" spans="2:59" ht="20.25" customHeight="1" x14ac:dyDescent="0.4">
      <c r="B19" s="217"/>
      <c r="C19" s="333"/>
      <c r="D19" s="332"/>
      <c r="E19" s="341"/>
      <c r="F19" s="342"/>
      <c r="G19" s="338"/>
      <c r="H19" s="336"/>
      <c r="I19" s="336"/>
      <c r="J19" s="336"/>
      <c r="K19" s="337"/>
      <c r="L19" s="253"/>
      <c r="M19" s="254"/>
      <c r="N19" s="254"/>
      <c r="O19" s="255"/>
      <c r="P19" s="199" t="s">
        <v>57</v>
      </c>
      <c r="Q19" s="200"/>
      <c r="R19" s="20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189"/>
      <c r="AY19" s="190"/>
      <c r="AZ19" s="191"/>
      <c r="BA19" s="192"/>
      <c r="BB19" s="196"/>
      <c r="BC19" s="197"/>
      <c r="BD19" s="197"/>
      <c r="BE19" s="197"/>
      <c r="BF19" s="197"/>
      <c r="BG19" s="198"/>
    </row>
    <row r="20" spans="2:59" ht="20.25" customHeight="1" x14ac:dyDescent="0.4">
      <c r="B20" s="217">
        <f t="shared" ref="B20" si="22">B18+1</f>
        <v>3</v>
      </c>
      <c r="C20" s="219"/>
      <c r="D20" s="332"/>
      <c r="E20" s="221"/>
      <c r="F20" s="332"/>
      <c r="G20" s="224"/>
      <c r="H20" s="336"/>
      <c r="I20" s="336"/>
      <c r="J20" s="336"/>
      <c r="K20" s="337"/>
      <c r="L20" s="227"/>
      <c r="M20" s="228"/>
      <c r="N20" s="228"/>
      <c r="O20" s="229"/>
      <c r="P20" s="233" t="s">
        <v>56</v>
      </c>
      <c r="Q20" s="234"/>
      <c r="R20" s="235"/>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189">
        <f>IF($BC$3="計画",SUM(S21:AT21),IF($BC$3="実績",SUM(S21:AW21),""))</f>
        <v>0</v>
      </c>
      <c r="AY20" s="190"/>
      <c r="AZ20" s="191">
        <f>IF($BC$3="計画",AX20/4,IF($BC$3="実績",AX20/($BA$7/7),""))</f>
        <v>0</v>
      </c>
      <c r="BA20" s="192"/>
      <c r="BB20" s="193"/>
      <c r="BC20" s="194"/>
      <c r="BD20" s="194"/>
      <c r="BE20" s="194"/>
      <c r="BF20" s="194"/>
      <c r="BG20" s="195"/>
    </row>
    <row r="21" spans="2:59" ht="20.25" customHeight="1" x14ac:dyDescent="0.4">
      <c r="B21" s="217"/>
      <c r="C21" s="333"/>
      <c r="D21" s="332"/>
      <c r="E21" s="339"/>
      <c r="F21" s="332"/>
      <c r="G21" s="338"/>
      <c r="H21" s="336"/>
      <c r="I21" s="336"/>
      <c r="J21" s="336"/>
      <c r="K21" s="337"/>
      <c r="L21" s="227"/>
      <c r="M21" s="228"/>
      <c r="N21" s="228"/>
      <c r="O21" s="229"/>
      <c r="P21" s="199" t="s">
        <v>57</v>
      </c>
      <c r="Q21" s="200"/>
      <c r="R21" s="20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189"/>
      <c r="AY21" s="190"/>
      <c r="AZ21" s="191"/>
      <c r="BA21" s="192"/>
      <c r="BB21" s="196"/>
      <c r="BC21" s="197"/>
      <c r="BD21" s="197"/>
      <c r="BE21" s="197"/>
      <c r="BF21" s="197"/>
      <c r="BG21" s="198"/>
    </row>
    <row r="22" spans="2:59" ht="20.25" customHeight="1" x14ac:dyDescent="0.4">
      <c r="B22" s="217">
        <f t="shared" ref="B22" si="23">B20+1</f>
        <v>4</v>
      </c>
      <c r="C22" s="219"/>
      <c r="D22" s="332"/>
      <c r="E22" s="221"/>
      <c r="F22" s="332"/>
      <c r="G22" s="224"/>
      <c r="H22" s="336"/>
      <c r="I22" s="336"/>
      <c r="J22" s="336"/>
      <c r="K22" s="337"/>
      <c r="L22" s="227"/>
      <c r="M22" s="228"/>
      <c r="N22" s="228"/>
      <c r="O22" s="229"/>
      <c r="P22" s="233" t="s">
        <v>56</v>
      </c>
      <c r="Q22" s="234"/>
      <c r="R22" s="235"/>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189">
        <f t="shared" ref="AX22" si="24">IF($BC$3="計画",SUM(S23:AT23),IF($BC$3="実績",SUM(S23:AW23),""))</f>
        <v>0</v>
      </c>
      <c r="AY22" s="190"/>
      <c r="AZ22" s="191">
        <f>IF($BC$3="計画",AX22/4,IF($BC$3="実績",AX22/($BA$7/7),""))</f>
        <v>0</v>
      </c>
      <c r="BA22" s="192"/>
      <c r="BB22" s="193"/>
      <c r="BC22" s="194"/>
      <c r="BD22" s="194"/>
      <c r="BE22" s="194"/>
      <c r="BF22" s="194"/>
      <c r="BG22" s="195"/>
    </row>
    <row r="23" spans="2:59" ht="20.25" customHeight="1" x14ac:dyDescent="0.4">
      <c r="B23" s="217"/>
      <c r="C23" s="333"/>
      <c r="D23" s="332"/>
      <c r="E23" s="339"/>
      <c r="F23" s="332"/>
      <c r="G23" s="338"/>
      <c r="H23" s="336"/>
      <c r="I23" s="336"/>
      <c r="J23" s="336"/>
      <c r="K23" s="337"/>
      <c r="L23" s="227"/>
      <c r="M23" s="228"/>
      <c r="N23" s="228"/>
      <c r="O23" s="229"/>
      <c r="P23" s="199" t="s">
        <v>57</v>
      </c>
      <c r="Q23" s="200"/>
      <c r="R23" s="20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189"/>
      <c r="AY23" s="190"/>
      <c r="AZ23" s="191"/>
      <c r="BA23" s="192"/>
      <c r="BB23" s="196"/>
      <c r="BC23" s="197"/>
      <c r="BD23" s="197"/>
      <c r="BE23" s="197"/>
      <c r="BF23" s="197"/>
      <c r="BG23" s="198"/>
    </row>
    <row r="24" spans="2:59" ht="20.25" customHeight="1" x14ac:dyDescent="0.4">
      <c r="B24" s="217">
        <f t="shared" ref="B24" si="25">B22+1</f>
        <v>5</v>
      </c>
      <c r="C24" s="219"/>
      <c r="D24" s="332"/>
      <c r="E24" s="221"/>
      <c r="F24" s="332"/>
      <c r="G24" s="224"/>
      <c r="H24" s="336"/>
      <c r="I24" s="336"/>
      <c r="J24" s="336"/>
      <c r="K24" s="337"/>
      <c r="L24" s="227"/>
      <c r="M24" s="228"/>
      <c r="N24" s="228"/>
      <c r="O24" s="229"/>
      <c r="P24" s="233" t="s">
        <v>56</v>
      </c>
      <c r="Q24" s="234"/>
      <c r="R24" s="235"/>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189">
        <f t="shared" ref="AX24" si="26">IF($BC$3="計画",SUM(S25:AT25),IF($BC$3="実績",SUM(S25:AW25),""))</f>
        <v>0</v>
      </c>
      <c r="AY24" s="190"/>
      <c r="AZ24" s="191">
        <f>IF($BC$3="計画",AX24/4,IF($BC$3="実績",AX24/($BA$7/7),""))</f>
        <v>0</v>
      </c>
      <c r="BA24" s="192"/>
      <c r="BB24" s="193"/>
      <c r="BC24" s="194"/>
      <c r="BD24" s="194"/>
      <c r="BE24" s="194"/>
      <c r="BF24" s="194"/>
      <c r="BG24" s="195"/>
    </row>
    <row r="25" spans="2:59" ht="20.25" customHeight="1" x14ac:dyDescent="0.4">
      <c r="B25" s="217"/>
      <c r="C25" s="333"/>
      <c r="D25" s="332"/>
      <c r="E25" s="339"/>
      <c r="F25" s="332"/>
      <c r="G25" s="338"/>
      <c r="H25" s="336"/>
      <c r="I25" s="336"/>
      <c r="J25" s="336"/>
      <c r="K25" s="337"/>
      <c r="L25" s="227"/>
      <c r="M25" s="228"/>
      <c r="N25" s="228"/>
      <c r="O25" s="229"/>
      <c r="P25" s="199" t="s">
        <v>57</v>
      </c>
      <c r="Q25" s="200"/>
      <c r="R25" s="20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189"/>
      <c r="AY25" s="190"/>
      <c r="AZ25" s="191"/>
      <c r="BA25" s="192"/>
      <c r="BB25" s="196"/>
      <c r="BC25" s="197"/>
      <c r="BD25" s="197"/>
      <c r="BE25" s="197"/>
      <c r="BF25" s="197"/>
      <c r="BG25" s="198"/>
    </row>
    <row r="26" spans="2:59" ht="20.25" customHeight="1" x14ac:dyDescent="0.4">
      <c r="B26" s="217">
        <f t="shared" ref="B26" si="27">B24+1</f>
        <v>6</v>
      </c>
      <c r="C26" s="219"/>
      <c r="D26" s="332"/>
      <c r="E26" s="221"/>
      <c r="F26" s="332"/>
      <c r="G26" s="224"/>
      <c r="H26" s="336"/>
      <c r="I26" s="336"/>
      <c r="J26" s="336"/>
      <c r="K26" s="337"/>
      <c r="L26" s="227"/>
      <c r="M26" s="228"/>
      <c r="N26" s="228"/>
      <c r="O26" s="229"/>
      <c r="P26" s="233" t="s">
        <v>56</v>
      </c>
      <c r="Q26" s="234"/>
      <c r="R26" s="235"/>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189">
        <f>IF($BC$3="計画",SUM(S27:AT27),IF($BC$3="実績",SUM(S27:AW27),""))</f>
        <v>0</v>
      </c>
      <c r="AY26" s="190"/>
      <c r="AZ26" s="191">
        <f>IF($BC$3="計画",AX26/4,IF($BC$3="実績",AX26/($BA$7/7),""))</f>
        <v>0</v>
      </c>
      <c r="BA26" s="192"/>
      <c r="BB26" s="193"/>
      <c r="BC26" s="194"/>
      <c r="BD26" s="194"/>
      <c r="BE26" s="194"/>
      <c r="BF26" s="194"/>
      <c r="BG26" s="195"/>
    </row>
    <row r="27" spans="2:59" ht="20.25" customHeight="1" x14ac:dyDescent="0.4">
      <c r="B27" s="217"/>
      <c r="C27" s="333"/>
      <c r="D27" s="332"/>
      <c r="E27" s="339"/>
      <c r="F27" s="332"/>
      <c r="G27" s="338"/>
      <c r="H27" s="336"/>
      <c r="I27" s="336"/>
      <c r="J27" s="336"/>
      <c r="K27" s="337"/>
      <c r="L27" s="227"/>
      <c r="M27" s="228"/>
      <c r="N27" s="228"/>
      <c r="O27" s="229"/>
      <c r="P27" s="199" t="s">
        <v>57</v>
      </c>
      <c r="Q27" s="200"/>
      <c r="R27" s="20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189"/>
      <c r="AY27" s="190"/>
      <c r="AZ27" s="191"/>
      <c r="BA27" s="192"/>
      <c r="BB27" s="196"/>
      <c r="BC27" s="197"/>
      <c r="BD27" s="197"/>
      <c r="BE27" s="197"/>
      <c r="BF27" s="197"/>
      <c r="BG27" s="198"/>
    </row>
    <row r="28" spans="2:59" ht="20.25" customHeight="1" x14ac:dyDescent="0.4">
      <c r="B28" s="217">
        <f t="shared" ref="B28" si="28">B26+1</f>
        <v>7</v>
      </c>
      <c r="C28" s="219"/>
      <c r="D28" s="332"/>
      <c r="E28" s="221"/>
      <c r="F28" s="332"/>
      <c r="G28" s="224"/>
      <c r="H28" s="336"/>
      <c r="I28" s="336"/>
      <c r="J28" s="336"/>
      <c r="K28" s="337"/>
      <c r="L28" s="227"/>
      <c r="M28" s="228"/>
      <c r="N28" s="228"/>
      <c r="O28" s="229"/>
      <c r="P28" s="233" t="s">
        <v>56</v>
      </c>
      <c r="Q28" s="234"/>
      <c r="R28" s="235"/>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189">
        <f>IF($BC$3="計画",SUM(S29:AT29),IF($BC$3="実績",SUM(S29:AW29),""))</f>
        <v>0</v>
      </c>
      <c r="AY28" s="190"/>
      <c r="AZ28" s="191">
        <f>IF($BC$3="計画",AX28/4,IF($BC$3="実績",AX28/($BA$7/7),""))</f>
        <v>0</v>
      </c>
      <c r="BA28" s="192"/>
      <c r="BB28" s="193"/>
      <c r="BC28" s="194"/>
      <c r="BD28" s="194"/>
      <c r="BE28" s="194"/>
      <c r="BF28" s="194"/>
      <c r="BG28" s="195"/>
    </row>
    <row r="29" spans="2:59" ht="20.25" customHeight="1" x14ac:dyDescent="0.4">
      <c r="B29" s="217"/>
      <c r="C29" s="333"/>
      <c r="D29" s="332"/>
      <c r="E29" s="339"/>
      <c r="F29" s="332"/>
      <c r="G29" s="338"/>
      <c r="H29" s="336"/>
      <c r="I29" s="336"/>
      <c r="J29" s="336"/>
      <c r="K29" s="337"/>
      <c r="L29" s="227"/>
      <c r="M29" s="228"/>
      <c r="N29" s="228"/>
      <c r="O29" s="229"/>
      <c r="P29" s="199" t="s">
        <v>57</v>
      </c>
      <c r="Q29" s="200"/>
      <c r="R29" s="20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189"/>
      <c r="AY29" s="190"/>
      <c r="AZ29" s="191"/>
      <c r="BA29" s="192"/>
      <c r="BB29" s="196"/>
      <c r="BC29" s="197"/>
      <c r="BD29" s="197"/>
      <c r="BE29" s="197"/>
      <c r="BF29" s="197"/>
      <c r="BG29" s="198"/>
    </row>
    <row r="30" spans="2:59" ht="20.25" customHeight="1" x14ac:dyDescent="0.4">
      <c r="B30" s="217">
        <f t="shared" ref="B30" si="29">B28+1</f>
        <v>8</v>
      </c>
      <c r="C30" s="219"/>
      <c r="D30" s="332"/>
      <c r="E30" s="221"/>
      <c r="F30" s="332"/>
      <c r="G30" s="224"/>
      <c r="H30" s="336"/>
      <c r="I30" s="336"/>
      <c r="J30" s="336"/>
      <c r="K30" s="337"/>
      <c r="L30" s="227"/>
      <c r="M30" s="228"/>
      <c r="N30" s="228"/>
      <c r="O30" s="229"/>
      <c r="P30" s="233" t="s">
        <v>56</v>
      </c>
      <c r="Q30" s="234"/>
      <c r="R30" s="235"/>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189">
        <f t="shared" ref="AX30" si="30">IF($BC$3="計画",SUM(S31:AT31),IF($BC$3="実績",SUM(S31:AW31),""))</f>
        <v>0</v>
      </c>
      <c r="AY30" s="190"/>
      <c r="AZ30" s="191">
        <f>IF($BC$3="計画",AX30/4,IF($BC$3="実績",AX30/($BA$7/7),""))</f>
        <v>0</v>
      </c>
      <c r="BA30" s="192"/>
      <c r="BB30" s="193"/>
      <c r="BC30" s="194"/>
      <c r="BD30" s="194"/>
      <c r="BE30" s="194"/>
      <c r="BF30" s="194"/>
      <c r="BG30" s="195"/>
    </row>
    <row r="31" spans="2:59" ht="20.25" customHeight="1" x14ac:dyDescent="0.4">
      <c r="B31" s="217"/>
      <c r="C31" s="333"/>
      <c r="D31" s="332"/>
      <c r="E31" s="339"/>
      <c r="F31" s="332"/>
      <c r="G31" s="338"/>
      <c r="H31" s="336"/>
      <c r="I31" s="336"/>
      <c r="J31" s="336"/>
      <c r="K31" s="337"/>
      <c r="L31" s="227"/>
      <c r="M31" s="228"/>
      <c r="N31" s="228"/>
      <c r="O31" s="229"/>
      <c r="P31" s="199" t="s">
        <v>57</v>
      </c>
      <c r="Q31" s="200"/>
      <c r="R31" s="20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189"/>
      <c r="AY31" s="190"/>
      <c r="AZ31" s="191"/>
      <c r="BA31" s="192"/>
      <c r="BB31" s="196"/>
      <c r="BC31" s="197"/>
      <c r="BD31" s="197"/>
      <c r="BE31" s="197"/>
      <c r="BF31" s="197"/>
      <c r="BG31" s="198"/>
    </row>
    <row r="32" spans="2:59" ht="20.25" customHeight="1" x14ac:dyDescent="0.4">
      <c r="B32" s="217">
        <f>B30+1</f>
        <v>9</v>
      </c>
      <c r="C32" s="219"/>
      <c r="D32" s="332"/>
      <c r="E32" s="221"/>
      <c r="F32" s="332"/>
      <c r="G32" s="224"/>
      <c r="H32" s="336"/>
      <c r="I32" s="336"/>
      <c r="J32" s="336"/>
      <c r="K32" s="337"/>
      <c r="L32" s="227"/>
      <c r="M32" s="228"/>
      <c r="N32" s="228"/>
      <c r="O32" s="229"/>
      <c r="P32" s="233" t="s">
        <v>56</v>
      </c>
      <c r="Q32" s="234"/>
      <c r="R32" s="235"/>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189">
        <f t="shared" ref="AX32" si="31">IF($BC$3="計画",SUM(S33:AT33),IF($BC$3="実績",SUM(S33:AW33),""))</f>
        <v>0</v>
      </c>
      <c r="AY32" s="190"/>
      <c r="AZ32" s="191">
        <f>IF($BC$3="計画",AX32/4,IF($BC$3="実績",AX32/($BA$7/7),""))</f>
        <v>0</v>
      </c>
      <c r="BA32" s="192"/>
      <c r="BB32" s="238"/>
      <c r="BC32" s="239"/>
      <c r="BD32" s="239"/>
      <c r="BE32" s="239"/>
      <c r="BF32" s="239"/>
      <c r="BG32" s="240"/>
    </row>
    <row r="33" spans="2:59" ht="20.25" customHeight="1" x14ac:dyDescent="0.4">
      <c r="B33" s="217"/>
      <c r="C33" s="333"/>
      <c r="D33" s="332"/>
      <c r="E33" s="339"/>
      <c r="F33" s="332"/>
      <c r="G33" s="338"/>
      <c r="H33" s="336"/>
      <c r="I33" s="336"/>
      <c r="J33" s="336"/>
      <c r="K33" s="337"/>
      <c r="L33" s="227"/>
      <c r="M33" s="228"/>
      <c r="N33" s="228"/>
      <c r="O33" s="229"/>
      <c r="P33" s="199" t="s">
        <v>57</v>
      </c>
      <c r="Q33" s="200"/>
      <c r="R33" s="20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189"/>
      <c r="AY33" s="190"/>
      <c r="AZ33" s="191"/>
      <c r="BA33" s="192"/>
      <c r="BB33" s="241"/>
      <c r="BC33" s="242"/>
      <c r="BD33" s="242"/>
      <c r="BE33" s="242"/>
      <c r="BF33" s="242"/>
      <c r="BG33" s="243"/>
    </row>
    <row r="34" spans="2:59" ht="20.25" customHeight="1" x14ac:dyDescent="0.4">
      <c r="B34" s="217">
        <f t="shared" ref="B34:B36" si="32">B32+1</f>
        <v>10</v>
      </c>
      <c r="C34" s="219"/>
      <c r="D34" s="332"/>
      <c r="E34" s="221"/>
      <c r="F34" s="332"/>
      <c r="G34" s="224"/>
      <c r="H34" s="336"/>
      <c r="I34" s="336"/>
      <c r="J34" s="336"/>
      <c r="K34" s="337"/>
      <c r="L34" s="227"/>
      <c r="M34" s="228"/>
      <c r="N34" s="228"/>
      <c r="O34" s="229"/>
      <c r="P34" s="233" t="s">
        <v>56</v>
      </c>
      <c r="Q34" s="234"/>
      <c r="R34" s="235"/>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189">
        <f t="shared" ref="AX34" si="33">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333"/>
      <c r="D35" s="332"/>
      <c r="E35" s="334"/>
      <c r="F35" s="335"/>
      <c r="G35" s="338"/>
      <c r="H35" s="336"/>
      <c r="I35" s="336"/>
      <c r="J35" s="336"/>
      <c r="K35" s="337"/>
      <c r="L35" s="230"/>
      <c r="M35" s="231"/>
      <c r="N35" s="231"/>
      <c r="O35" s="232"/>
      <c r="P35" s="214" t="s">
        <v>57</v>
      </c>
      <c r="Q35" s="215"/>
      <c r="R35" s="216"/>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189"/>
      <c r="AY35" s="190"/>
      <c r="AZ35" s="191"/>
      <c r="BA35" s="192"/>
      <c r="BB35" s="211"/>
      <c r="BC35" s="212"/>
      <c r="BD35" s="212"/>
      <c r="BE35" s="212"/>
      <c r="BF35" s="212"/>
      <c r="BG35" s="213"/>
    </row>
    <row r="36" spans="2:59" ht="20.25" customHeight="1" x14ac:dyDescent="0.4">
      <c r="B36" s="217">
        <f t="shared" si="32"/>
        <v>11</v>
      </c>
      <c r="C36" s="219"/>
      <c r="D36" s="332"/>
      <c r="E36" s="221"/>
      <c r="F36" s="332"/>
      <c r="G36" s="224"/>
      <c r="H36" s="336"/>
      <c r="I36" s="336"/>
      <c r="J36" s="336"/>
      <c r="K36" s="337"/>
      <c r="L36" s="227"/>
      <c r="M36" s="228"/>
      <c r="N36" s="228"/>
      <c r="O36" s="229"/>
      <c r="P36" s="233" t="s">
        <v>56</v>
      </c>
      <c r="Q36" s="234"/>
      <c r="R36" s="235"/>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189">
        <f t="shared" ref="AX36" si="34">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333"/>
      <c r="D37" s="332"/>
      <c r="E37" s="334"/>
      <c r="F37" s="335"/>
      <c r="G37" s="338"/>
      <c r="H37" s="336"/>
      <c r="I37" s="336"/>
      <c r="J37" s="336"/>
      <c r="K37" s="337"/>
      <c r="L37" s="230"/>
      <c r="M37" s="231"/>
      <c r="N37" s="231"/>
      <c r="O37" s="232"/>
      <c r="P37" s="214" t="s">
        <v>57</v>
      </c>
      <c r="Q37" s="215"/>
      <c r="R37" s="216"/>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332"/>
      <c r="E38" s="221"/>
      <c r="F38" s="332"/>
      <c r="G38" s="224"/>
      <c r="H38" s="336"/>
      <c r="I38" s="336"/>
      <c r="J38" s="336"/>
      <c r="K38" s="337"/>
      <c r="L38" s="227"/>
      <c r="M38" s="228"/>
      <c r="N38" s="228"/>
      <c r="O38" s="229"/>
      <c r="P38" s="233" t="s">
        <v>56</v>
      </c>
      <c r="Q38" s="234"/>
      <c r="R38" s="235"/>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189">
        <f t="shared" ref="AX38" si="35">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333"/>
      <c r="D39" s="332"/>
      <c r="E39" s="334"/>
      <c r="F39" s="335"/>
      <c r="G39" s="338"/>
      <c r="H39" s="336"/>
      <c r="I39" s="336"/>
      <c r="J39" s="336"/>
      <c r="K39" s="337"/>
      <c r="L39" s="230"/>
      <c r="M39" s="231"/>
      <c r="N39" s="231"/>
      <c r="O39" s="232"/>
      <c r="P39" s="214" t="s">
        <v>57</v>
      </c>
      <c r="Q39" s="215"/>
      <c r="R39" s="216"/>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332"/>
      <c r="E40" s="221"/>
      <c r="F40" s="332"/>
      <c r="G40" s="224"/>
      <c r="H40" s="336"/>
      <c r="I40" s="336"/>
      <c r="J40" s="336"/>
      <c r="K40" s="337"/>
      <c r="L40" s="227"/>
      <c r="M40" s="228"/>
      <c r="N40" s="228"/>
      <c r="O40" s="229"/>
      <c r="P40" s="233" t="s">
        <v>56</v>
      </c>
      <c r="Q40" s="234"/>
      <c r="R40" s="235"/>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189">
        <f t="shared" ref="AX40" si="36">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333"/>
      <c r="D41" s="332"/>
      <c r="E41" s="334"/>
      <c r="F41" s="335"/>
      <c r="G41" s="338"/>
      <c r="H41" s="336"/>
      <c r="I41" s="336"/>
      <c r="J41" s="336"/>
      <c r="K41" s="337"/>
      <c r="L41" s="230"/>
      <c r="M41" s="231"/>
      <c r="N41" s="231"/>
      <c r="O41" s="232"/>
      <c r="P41" s="214" t="s">
        <v>57</v>
      </c>
      <c r="Q41" s="215"/>
      <c r="R41" s="216"/>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332"/>
      <c r="E42" s="221"/>
      <c r="F42" s="332"/>
      <c r="G42" s="224"/>
      <c r="H42" s="336"/>
      <c r="I42" s="336"/>
      <c r="J42" s="336"/>
      <c r="K42" s="337"/>
      <c r="L42" s="227"/>
      <c r="M42" s="228"/>
      <c r="N42" s="228"/>
      <c r="O42" s="229"/>
      <c r="P42" s="233" t="s">
        <v>56</v>
      </c>
      <c r="Q42" s="234"/>
      <c r="R42" s="235"/>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189">
        <f t="shared" ref="AX42" si="37">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333"/>
      <c r="D43" s="332"/>
      <c r="E43" s="334"/>
      <c r="F43" s="335"/>
      <c r="G43" s="338"/>
      <c r="H43" s="336"/>
      <c r="I43" s="336"/>
      <c r="J43" s="336"/>
      <c r="K43" s="337"/>
      <c r="L43" s="230"/>
      <c r="M43" s="231"/>
      <c r="N43" s="231"/>
      <c r="O43" s="232"/>
      <c r="P43" s="214" t="s">
        <v>57</v>
      </c>
      <c r="Q43" s="215"/>
      <c r="R43" s="216"/>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332"/>
      <c r="E44" s="221"/>
      <c r="F44" s="332"/>
      <c r="G44" s="224"/>
      <c r="H44" s="336"/>
      <c r="I44" s="336"/>
      <c r="J44" s="336"/>
      <c r="K44" s="337"/>
      <c r="L44" s="227"/>
      <c r="M44" s="228"/>
      <c r="N44" s="228"/>
      <c r="O44" s="229"/>
      <c r="P44" s="233" t="s">
        <v>56</v>
      </c>
      <c r="Q44" s="234"/>
      <c r="R44" s="235"/>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189">
        <f t="shared" ref="AX44" si="38">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333"/>
      <c r="D45" s="332"/>
      <c r="E45" s="334"/>
      <c r="F45" s="335"/>
      <c r="G45" s="338"/>
      <c r="H45" s="336"/>
      <c r="I45" s="336"/>
      <c r="J45" s="336"/>
      <c r="K45" s="337"/>
      <c r="L45" s="230"/>
      <c r="M45" s="231"/>
      <c r="N45" s="231"/>
      <c r="O45" s="232"/>
      <c r="P45" s="214" t="s">
        <v>57</v>
      </c>
      <c r="Q45" s="215"/>
      <c r="R45" s="216"/>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332"/>
      <c r="E46" s="221"/>
      <c r="F46" s="332"/>
      <c r="G46" s="224"/>
      <c r="H46" s="336"/>
      <c r="I46" s="336"/>
      <c r="J46" s="336"/>
      <c r="K46" s="337"/>
      <c r="L46" s="227"/>
      <c r="M46" s="228"/>
      <c r="N46" s="228"/>
      <c r="O46" s="229"/>
      <c r="P46" s="233" t="s">
        <v>56</v>
      </c>
      <c r="Q46" s="234"/>
      <c r="R46" s="235"/>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189">
        <f t="shared" ref="AX46" si="39">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333"/>
      <c r="D47" s="332"/>
      <c r="E47" s="334"/>
      <c r="F47" s="335"/>
      <c r="G47" s="338"/>
      <c r="H47" s="336"/>
      <c r="I47" s="336"/>
      <c r="J47" s="336"/>
      <c r="K47" s="337"/>
      <c r="L47" s="230"/>
      <c r="M47" s="231"/>
      <c r="N47" s="231"/>
      <c r="O47" s="232"/>
      <c r="P47" s="214" t="s">
        <v>57</v>
      </c>
      <c r="Q47" s="215"/>
      <c r="R47" s="216"/>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332"/>
      <c r="E48" s="221"/>
      <c r="F48" s="332"/>
      <c r="G48" s="224"/>
      <c r="H48" s="336"/>
      <c r="I48" s="336"/>
      <c r="J48" s="336"/>
      <c r="K48" s="337"/>
      <c r="L48" s="227"/>
      <c r="M48" s="228"/>
      <c r="N48" s="228"/>
      <c r="O48" s="229"/>
      <c r="P48" s="233" t="s">
        <v>56</v>
      </c>
      <c r="Q48" s="234"/>
      <c r="R48" s="235"/>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189">
        <f t="shared" ref="AX48" si="40">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333"/>
      <c r="D49" s="332"/>
      <c r="E49" s="334"/>
      <c r="F49" s="335"/>
      <c r="G49" s="338"/>
      <c r="H49" s="336"/>
      <c r="I49" s="336"/>
      <c r="J49" s="336"/>
      <c r="K49" s="337"/>
      <c r="L49" s="230"/>
      <c r="M49" s="231"/>
      <c r="N49" s="231"/>
      <c r="O49" s="232"/>
      <c r="P49" s="214" t="s">
        <v>57</v>
      </c>
      <c r="Q49" s="215"/>
      <c r="R49" s="216"/>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332"/>
      <c r="E50" s="221"/>
      <c r="F50" s="332"/>
      <c r="G50" s="224"/>
      <c r="H50" s="336"/>
      <c r="I50" s="336"/>
      <c r="J50" s="336"/>
      <c r="K50" s="337"/>
      <c r="L50" s="227"/>
      <c r="M50" s="228"/>
      <c r="N50" s="228"/>
      <c r="O50" s="229"/>
      <c r="P50" s="233" t="s">
        <v>56</v>
      </c>
      <c r="Q50" s="234"/>
      <c r="R50" s="235"/>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189">
        <f t="shared" ref="AX50" si="41">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346"/>
      <c r="D51" s="347"/>
      <c r="E51" s="339"/>
      <c r="F51" s="332"/>
      <c r="G51" s="338"/>
      <c r="H51" s="336"/>
      <c r="I51" s="336"/>
      <c r="J51" s="336"/>
      <c r="K51" s="337"/>
      <c r="L51" s="227"/>
      <c r="M51" s="228"/>
      <c r="N51" s="228"/>
      <c r="O51" s="229"/>
      <c r="P51" s="199" t="s">
        <v>57</v>
      </c>
      <c r="Q51" s="200"/>
      <c r="R51" s="20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189"/>
      <c r="AY51" s="190"/>
      <c r="AZ51" s="191"/>
      <c r="BA51" s="192"/>
      <c r="BB51" s="196"/>
      <c r="BC51" s="197"/>
      <c r="BD51" s="197"/>
      <c r="BE51" s="197"/>
      <c r="BF51" s="197"/>
      <c r="BG51" s="198"/>
    </row>
    <row r="52" spans="2:59" ht="20.25" customHeight="1" thickBot="1" x14ac:dyDescent="0.45">
      <c r="B52" s="26"/>
      <c r="C52" s="32"/>
      <c r="D52" s="32"/>
      <c r="E52" s="32"/>
      <c r="F52" s="32"/>
      <c r="G52" s="32"/>
      <c r="H52" s="32"/>
      <c r="I52" s="32"/>
      <c r="J52" s="32"/>
      <c r="K52" s="32"/>
      <c r="L52" s="32"/>
      <c r="M52" s="32"/>
      <c r="N52" s="32"/>
      <c r="O52" s="32"/>
      <c r="P52" s="32"/>
      <c r="Q52" s="32"/>
      <c r="R52" s="33"/>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0</v>
      </c>
      <c r="AY52" s="205"/>
      <c r="AZ52" s="206">
        <f>SUM(AZ16:BA51)</f>
        <v>0</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157</v>
      </c>
      <c r="D54" s="77"/>
      <c r="E54" s="78"/>
      <c r="F54" s="1"/>
      <c r="G54" s="1"/>
      <c r="H54" s="1"/>
      <c r="I54" s="1"/>
      <c r="J54" s="1"/>
      <c r="K54" s="1"/>
      <c r="L54" s="1"/>
      <c r="M54" s="1"/>
      <c r="N54" s="1"/>
      <c r="O54" s="1"/>
      <c r="P54" s="1"/>
      <c r="Q54" s="1"/>
      <c r="R54" s="1"/>
      <c r="S54" s="1"/>
      <c r="T54" s="1" t="s">
        <v>227</v>
      </c>
      <c r="U54" s="1"/>
      <c r="V54" s="1"/>
      <c r="W54" s="1"/>
      <c r="X54" s="1"/>
      <c r="Y54" s="1"/>
      <c r="Z54" s="1"/>
      <c r="AA54" s="1"/>
      <c r="AB54" s="1"/>
      <c r="AC54" s="1"/>
      <c r="AD54" s="2"/>
      <c r="AE54" s="1"/>
      <c r="AF54" s="1"/>
      <c r="AG54" s="1"/>
      <c r="AH54" s="1"/>
      <c r="AI54" s="1"/>
      <c r="AJ54" s="1"/>
      <c r="AK54" s="1"/>
      <c r="AL54" s="1" t="s">
        <v>228</v>
      </c>
      <c r="AM54" s="1"/>
      <c r="AN54" s="1"/>
      <c r="AO54" s="1"/>
      <c r="AP54" s="1"/>
      <c r="AQ54" s="1"/>
      <c r="AR54" s="1"/>
      <c r="AS54" s="1"/>
      <c r="AT54" s="1"/>
      <c r="AU54" s="1"/>
      <c r="AV54" s="2"/>
      <c r="AW54" s="1"/>
      <c r="AX54" s="1"/>
      <c r="BA54" s="1" t="s">
        <v>173</v>
      </c>
      <c r="BB54" s="1"/>
      <c r="BC54" s="1"/>
      <c r="BD54" s="1"/>
      <c r="BE54" s="1"/>
      <c r="BF54" s="1"/>
    </row>
    <row r="55" spans="2:59" ht="20.25" customHeight="1" x14ac:dyDescent="0.4">
      <c r="C55" s="10" t="s">
        <v>72</v>
      </c>
      <c r="D55" s="77"/>
      <c r="E55" s="78"/>
      <c r="F55" s="1"/>
      <c r="G55" s="1"/>
      <c r="H55" s="1"/>
      <c r="I55" s="1"/>
      <c r="J55" s="1"/>
      <c r="K55" s="1"/>
      <c r="L55" s="187" t="s">
        <v>65</v>
      </c>
      <c r="M55" s="187"/>
      <c r="N55" s="1"/>
      <c r="O55" s="1"/>
      <c r="P55" s="1"/>
      <c r="Q55" s="1"/>
      <c r="R55" s="1"/>
      <c r="S55" s="1"/>
      <c r="T55" s="1"/>
      <c r="U55" s="327" t="s">
        <v>99</v>
      </c>
      <c r="V55" s="327"/>
      <c r="W55" s="327" t="s">
        <v>100</v>
      </c>
      <c r="X55" s="327"/>
      <c r="Y55" s="327"/>
      <c r="Z55" s="327"/>
      <c r="AA55" s="1"/>
      <c r="AB55" s="284" t="s">
        <v>103</v>
      </c>
      <c r="AC55" s="284"/>
      <c r="AD55" s="284"/>
      <c r="AE55" s="284"/>
      <c r="AH55" s="39" t="s">
        <v>112</v>
      </c>
      <c r="AI55" s="39"/>
      <c r="AJ55" s="1"/>
      <c r="AK55" s="1"/>
      <c r="AL55" s="1"/>
      <c r="AM55" s="10" t="s">
        <v>230</v>
      </c>
      <c r="AV55" s="328">
        <v>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64</v>
      </c>
      <c r="M56" s="178"/>
      <c r="N56" s="1"/>
      <c r="O56" s="1"/>
      <c r="P56" s="1"/>
      <c r="Q56" s="1"/>
      <c r="R56" s="1"/>
      <c r="S56" s="1"/>
      <c r="T56" s="1"/>
      <c r="U56" s="159"/>
      <c r="V56" s="159"/>
      <c r="W56" s="159" t="s">
        <v>101</v>
      </c>
      <c r="X56" s="159"/>
      <c r="Y56" s="159" t="s">
        <v>102</v>
      </c>
      <c r="Z56" s="159"/>
      <c r="AA56" s="1"/>
      <c r="AB56" s="159" t="s">
        <v>101</v>
      </c>
      <c r="AC56" s="159"/>
      <c r="AD56" s="159" t="s">
        <v>102</v>
      </c>
      <c r="AE56" s="159"/>
      <c r="AH56" s="39" t="s">
        <v>108</v>
      </c>
      <c r="AI56" s="39"/>
      <c r="AJ56" s="1"/>
      <c r="AK56" s="1"/>
      <c r="AL56" s="1"/>
      <c r="AM56" s="10" t="s">
        <v>231</v>
      </c>
      <c r="AQ56" s="143" t="s">
        <v>6</v>
      </c>
      <c r="AR56" s="330">
        <f>COUNTIFS($C$16:$D$51,"登録訪問介護員",$E$16:$F$51,"C")</f>
        <v>0</v>
      </c>
      <c r="AS56" s="331"/>
      <c r="AU56" s="143" t="s">
        <v>7</v>
      </c>
      <c r="AV56" s="330">
        <f>COUNTIFS($C$16:$D$51,"登録訪問介護員",$E$16:$F$51,"D")</f>
        <v>0</v>
      </c>
      <c r="AW56" s="331"/>
      <c r="BA56" s="153" t="s">
        <v>4</v>
      </c>
      <c r="BB56" s="155"/>
      <c r="BC56" s="153" t="s">
        <v>128</v>
      </c>
      <c r="BD56" s="154"/>
      <c r="BE56" s="154"/>
      <c r="BF56" s="155"/>
    </row>
    <row r="57" spans="2:59" ht="20.25" customHeight="1" x14ac:dyDescent="0.4">
      <c r="C57" s="176" t="s">
        <v>205</v>
      </c>
      <c r="D57" s="176"/>
      <c r="E57" s="176"/>
      <c r="F57" s="188"/>
      <c r="G57" s="188"/>
      <c r="H57" s="188"/>
      <c r="I57" s="188"/>
      <c r="J57" s="188"/>
      <c r="K57" s="188"/>
      <c r="L57" s="179">
        <f>SUM(F57:K57)</f>
        <v>0</v>
      </c>
      <c r="M57" s="179"/>
      <c r="N57" s="1"/>
      <c r="O57" s="1"/>
      <c r="P57" s="1"/>
      <c r="Q57" s="1"/>
      <c r="R57" s="1"/>
      <c r="S57" s="1"/>
      <c r="T57" s="1"/>
      <c r="U57" s="153" t="s">
        <v>4</v>
      </c>
      <c r="V57" s="155"/>
      <c r="W57" s="163">
        <f>SUMIFS($AX$16:$AY$51,$C$16:$D$51,"訪問介護員",$E$16:$F$51,"A")+SUMIFS($AX$16:$AY$51,$C$16:$D$51,"サービス提供責任者",$E$16:$F$51,"A")</f>
        <v>0</v>
      </c>
      <c r="X57" s="164"/>
      <c r="Y57" s="165">
        <f>SUMIFS($AZ$16:$BA$51,$C$16:$D$51,"訪問介護員",$E$16:$F$51,"A")+SUMIFS($AZ$16:$BA$51,$C$16:$D$51,"サービス提供責任者",$E$16:$F$51,"A")</f>
        <v>0</v>
      </c>
      <c r="Z57" s="166"/>
      <c r="AA57" s="1"/>
      <c r="AB57" s="322">
        <v>0</v>
      </c>
      <c r="AC57" s="323"/>
      <c r="AD57" s="324">
        <v>0</v>
      </c>
      <c r="AE57" s="325"/>
      <c r="AH57" s="322">
        <v>0</v>
      </c>
      <c r="AI57" s="323"/>
      <c r="AJ57" s="1"/>
      <c r="AK57" s="1"/>
      <c r="AL57" s="1"/>
      <c r="AM57" s="327" t="s">
        <v>99</v>
      </c>
      <c r="AN57" s="327"/>
      <c r="AO57" s="327" t="s">
        <v>100</v>
      </c>
      <c r="AP57" s="327"/>
      <c r="AQ57" s="327"/>
      <c r="AR57" s="327"/>
      <c r="AS57" s="1"/>
      <c r="AT57" s="284" t="s">
        <v>103</v>
      </c>
      <c r="AU57" s="284"/>
      <c r="AV57" s="284"/>
      <c r="AW57" s="284"/>
      <c r="AX57" s="37"/>
      <c r="BA57" s="153" t="s">
        <v>5</v>
      </c>
      <c r="BB57" s="155"/>
      <c r="BC57" s="153" t="s">
        <v>129</v>
      </c>
      <c r="BD57" s="154"/>
      <c r="BE57" s="154"/>
      <c r="BF57" s="155"/>
    </row>
    <row r="58" spans="2:59" ht="20.25" customHeight="1" x14ac:dyDescent="0.4">
      <c r="C58" s="176" t="s">
        <v>206</v>
      </c>
      <c r="D58" s="176"/>
      <c r="E58" s="176"/>
      <c r="F58" s="188"/>
      <c r="G58" s="188"/>
      <c r="H58" s="188"/>
      <c r="I58" s="188"/>
      <c r="J58" s="188"/>
      <c r="K58" s="188"/>
      <c r="L58" s="179">
        <f>SUM(F58:K58)</f>
        <v>0</v>
      </c>
      <c r="M58" s="179"/>
      <c r="N58" s="1"/>
      <c r="O58" s="1"/>
      <c r="P58" s="1"/>
      <c r="Q58" s="1"/>
      <c r="R58" s="1"/>
      <c r="S58" s="1"/>
      <c r="T58" s="1"/>
      <c r="U58" s="153" t="s">
        <v>5</v>
      </c>
      <c r="V58" s="155"/>
      <c r="W58" s="163">
        <f>SUMIFS($AX$16:$AY$51,$C$16:$D$51,"訪問介護員",$E$16:$F$51,"B")+SUMIFS($AX$16:$AY$51,$C$16:$D$51,"サービス提供責任者",$E$16:$F$51,"B")</f>
        <v>0</v>
      </c>
      <c r="X58" s="164"/>
      <c r="Y58" s="165">
        <f>SUMIFS($AZ$16:$BA$51,$C$16:$D$51,"訪問介護員",$E$16:$F$51,"B")+SUMIFS($AZ$16:$BA$51,$C$16:$D$51,"サービス提供責任者",$E$16:$F$51,"B")</f>
        <v>0</v>
      </c>
      <c r="Z58" s="166"/>
      <c r="AA58" s="1"/>
      <c r="AB58" s="322">
        <v>0</v>
      </c>
      <c r="AC58" s="323"/>
      <c r="AD58" s="324">
        <v>0</v>
      </c>
      <c r="AE58" s="325"/>
      <c r="AH58" s="322">
        <v>0</v>
      </c>
      <c r="AI58" s="323"/>
      <c r="AJ58" s="1"/>
      <c r="AK58" s="1"/>
      <c r="AL58" s="1"/>
      <c r="AM58" s="159"/>
      <c r="AN58" s="159"/>
      <c r="AO58" s="159" t="s">
        <v>101</v>
      </c>
      <c r="AP58" s="159"/>
      <c r="AQ58" s="159" t="s">
        <v>102</v>
      </c>
      <c r="AR58" s="159"/>
      <c r="AS58" s="1"/>
      <c r="AT58" s="159" t="s">
        <v>101</v>
      </c>
      <c r="AU58" s="159"/>
      <c r="AV58" s="159" t="s">
        <v>102</v>
      </c>
      <c r="AW58" s="159"/>
      <c r="AX58" s="37"/>
      <c r="BA58" s="153" t="s">
        <v>6</v>
      </c>
      <c r="BB58" s="155"/>
      <c r="BC58" s="153" t="s">
        <v>130</v>
      </c>
      <c r="BD58" s="154"/>
      <c r="BE58" s="154"/>
      <c r="BF58" s="155"/>
    </row>
    <row r="59" spans="2:59" ht="20.25" customHeight="1" x14ac:dyDescent="0.4">
      <c r="C59" s="176" t="s">
        <v>63</v>
      </c>
      <c r="D59" s="176"/>
      <c r="E59" s="176"/>
      <c r="F59" s="183"/>
      <c r="G59" s="183"/>
      <c r="H59" s="183"/>
      <c r="I59" s="183"/>
      <c r="J59" s="183"/>
      <c r="K59" s="183"/>
      <c r="L59" s="184">
        <f>SUM(F59:K59)</f>
        <v>0</v>
      </c>
      <c r="M59" s="184"/>
      <c r="N59" s="1"/>
      <c r="O59" s="27"/>
      <c r="P59" s="28" t="s">
        <v>67</v>
      </c>
      <c r="Q59" s="28"/>
      <c r="R59" s="1"/>
      <c r="S59" s="1"/>
      <c r="T59" s="1"/>
      <c r="U59" s="153" t="s">
        <v>6</v>
      </c>
      <c r="V59" s="155"/>
      <c r="W59" s="163">
        <f>SUMIFS($AX$16:$AY$51,$C$16:$D$51,"訪問介護員",$E$16:$F$51,"C")+SUMIFS($AX$16:$AY$51,$C$16:$D$51,"サービス提供責任者",$E$16:$F$51,"C")</f>
        <v>0</v>
      </c>
      <c r="X59" s="164"/>
      <c r="Y59" s="165">
        <f>SUMIFS($AZ$16:$BA$51,$C$16:$D$51,"訪問介護員",$E$16:$F$51,"C")+SUMIFS($AZ$16:$BA$51,$C$16:$D$51,"サービス提供責任者",$E$16:$F$51,"C")</f>
        <v>0</v>
      </c>
      <c r="Z59" s="166"/>
      <c r="AA59" s="1"/>
      <c r="AB59" s="322">
        <v>0</v>
      </c>
      <c r="AC59" s="323"/>
      <c r="AD59" s="320">
        <v>0</v>
      </c>
      <c r="AE59" s="321"/>
      <c r="AH59" s="163" t="s">
        <v>81</v>
      </c>
      <c r="AI59" s="164"/>
      <c r="AJ59" s="1"/>
      <c r="AK59" s="1"/>
      <c r="AL59" s="1"/>
      <c r="AM59" s="153" t="s">
        <v>6</v>
      </c>
      <c r="AN59" s="155"/>
      <c r="AO59" s="163">
        <f>SUMIFS($AX$16:$AY$51,$C$16:$D$51,"登録訪問介護員",$E$16:$F$51,"C")</f>
        <v>0</v>
      </c>
      <c r="AP59" s="164"/>
      <c r="AQ59" s="165">
        <f>SUMIFS($AZ$16:$BA$51,$C$16:$D$51,"登録訪問介護員",$E$16:$F$51,"C")</f>
        <v>0</v>
      </c>
      <c r="AR59" s="166"/>
      <c r="AS59" s="1"/>
      <c r="AT59" s="322">
        <v>0</v>
      </c>
      <c r="AU59" s="323"/>
      <c r="AV59" s="320">
        <v>0</v>
      </c>
      <c r="AW59" s="321"/>
      <c r="BA59" s="153" t="s">
        <v>7</v>
      </c>
      <c r="BB59" s="155"/>
      <c r="BC59" s="153" t="s">
        <v>172</v>
      </c>
      <c r="BD59" s="154"/>
      <c r="BE59" s="154"/>
      <c r="BF59" s="155"/>
    </row>
    <row r="60" spans="2:59" ht="20.25" customHeight="1" x14ac:dyDescent="0.4">
      <c r="C60" s="176" t="s">
        <v>64</v>
      </c>
      <c r="D60" s="176"/>
      <c r="E60" s="176"/>
      <c r="F60" s="184">
        <f>SUM(F57:G59)</f>
        <v>0</v>
      </c>
      <c r="G60" s="184"/>
      <c r="H60" s="184">
        <f>SUM(H57:I59)</f>
        <v>0</v>
      </c>
      <c r="I60" s="184"/>
      <c r="J60" s="184">
        <f>SUM(J57:K59)</f>
        <v>0</v>
      </c>
      <c r="K60" s="184"/>
      <c r="L60" s="184">
        <f>SUM(L57:M59)</f>
        <v>0</v>
      </c>
      <c r="M60" s="184"/>
      <c r="N60" s="185" t="s">
        <v>66</v>
      </c>
      <c r="O60" s="186"/>
      <c r="P60" s="326">
        <f>L60/3</f>
        <v>0</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81</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236</v>
      </c>
      <c r="M61" s="2"/>
      <c r="N61" s="2"/>
      <c r="O61" s="42"/>
      <c r="P61" s="43"/>
      <c r="Q61" s="39"/>
      <c r="R61" s="1"/>
      <c r="S61" s="1"/>
      <c r="T61" s="1"/>
      <c r="U61" s="153" t="s">
        <v>64</v>
      </c>
      <c r="V61" s="155"/>
      <c r="W61" s="163">
        <f>SUM(W57:X60)</f>
        <v>0</v>
      </c>
      <c r="X61" s="164"/>
      <c r="Y61" s="165">
        <f>SUM(Y57:Z60)</f>
        <v>0</v>
      </c>
      <c r="Z61" s="166"/>
      <c r="AA61" s="1"/>
      <c r="AB61" s="163">
        <f>SUM(AB57:AC60)</f>
        <v>0</v>
      </c>
      <c r="AC61" s="164"/>
      <c r="AD61" s="344">
        <f>SUM(AD57:AE60)</f>
        <v>0</v>
      </c>
      <c r="AE61" s="345"/>
      <c r="AH61" s="163">
        <f>SUM(AH57:AI58)</f>
        <v>0</v>
      </c>
      <c r="AI61" s="164"/>
      <c r="AJ61" s="1"/>
      <c r="AK61" s="1"/>
      <c r="AL61" s="1"/>
      <c r="AM61" s="153" t="s">
        <v>64</v>
      </c>
      <c r="AN61" s="155"/>
      <c r="AO61" s="163">
        <f>SUM(AO59:AP60)</f>
        <v>0</v>
      </c>
      <c r="AP61" s="164"/>
      <c r="AQ61" s="344">
        <f>SUM(AQ59:AR60)</f>
        <v>0</v>
      </c>
      <c r="AR61" s="345"/>
      <c r="AS61" s="1"/>
      <c r="AT61" s="163">
        <f>SUM(AT59:AU60)</f>
        <v>0</v>
      </c>
      <c r="AU61" s="164"/>
      <c r="AV61" s="165">
        <f>SUM(AV59:AW60)</f>
        <v>0</v>
      </c>
      <c r="AW61" s="166"/>
      <c r="AZ61" s="1"/>
      <c r="BA61" s="1"/>
      <c r="BB61" s="1"/>
    </row>
    <row r="62" spans="2:59" ht="20.25" customHeight="1" x14ac:dyDescent="0.4">
      <c r="C62" s="144" t="s">
        <v>71</v>
      </c>
      <c r="D62" s="144"/>
      <c r="E62" s="1"/>
      <c r="F62" s="144" t="s">
        <v>73</v>
      </c>
      <c r="G62" s="144"/>
      <c r="H62" s="1"/>
      <c r="I62" s="41"/>
      <c r="J62" s="41"/>
      <c r="K62" s="1"/>
      <c r="L62" s="28" t="s">
        <v>113</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0</v>
      </c>
      <c r="D63" s="175"/>
      <c r="E63" s="147" t="s">
        <v>68</v>
      </c>
      <c r="F63" s="172">
        <v>40</v>
      </c>
      <c r="G63" s="173"/>
      <c r="H63" s="147" t="s">
        <v>69</v>
      </c>
      <c r="I63" s="174">
        <f>C63/F63</f>
        <v>0</v>
      </c>
      <c r="J63" s="175"/>
      <c r="K63" s="147" t="s">
        <v>70</v>
      </c>
      <c r="L63" s="180">
        <f>IF(C63&lt;40,1,ROUNDUP(I63,1))</f>
        <v>1</v>
      </c>
      <c r="M63" s="181"/>
      <c r="N63" s="182"/>
      <c r="O63" s="1"/>
      <c r="S63" s="1"/>
      <c r="T63" s="1"/>
      <c r="U63" s="2" t="s">
        <v>110</v>
      </c>
      <c r="V63" s="1"/>
      <c r="W63" s="1"/>
      <c r="X63" s="1"/>
      <c r="Y63" s="1"/>
      <c r="Z63" s="1"/>
      <c r="AA63" s="40" t="s">
        <v>248</v>
      </c>
      <c r="AB63" s="170" t="s">
        <v>249</v>
      </c>
      <c r="AC63" s="171"/>
      <c r="AD63" s="149"/>
      <c r="AE63" s="40"/>
      <c r="AF63" s="1"/>
      <c r="AG63" s="1"/>
      <c r="AH63" s="1"/>
      <c r="AI63" s="1"/>
      <c r="AJ63" s="1"/>
      <c r="AK63" s="1"/>
      <c r="AL63" s="1"/>
      <c r="AM63" s="2" t="s">
        <v>247</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175</v>
      </c>
      <c r="M64" s="1"/>
      <c r="N64" s="1"/>
      <c r="O64" s="1"/>
      <c r="S64" s="1"/>
      <c r="T64" s="1"/>
      <c r="U64" s="1" t="s">
        <v>104</v>
      </c>
      <c r="V64" s="1"/>
      <c r="W64" s="1"/>
      <c r="X64" s="1"/>
      <c r="Y64" s="1"/>
      <c r="Z64" s="1" t="s">
        <v>105</v>
      </c>
      <c r="AA64" s="1"/>
      <c r="AB64" s="1"/>
      <c r="AC64" s="1"/>
      <c r="AD64" s="2"/>
      <c r="AE64" s="1"/>
      <c r="AF64" s="1"/>
      <c r="AG64" s="1"/>
      <c r="AH64" s="1"/>
      <c r="AI64" s="1"/>
      <c r="AJ64" s="1"/>
      <c r="AK64" s="1"/>
      <c r="AL64" s="1"/>
      <c r="AM64" s="1" t="s">
        <v>104</v>
      </c>
      <c r="AN64" s="1"/>
      <c r="AO64" s="1"/>
      <c r="AP64" s="1"/>
      <c r="AQ64" s="1"/>
      <c r="AR64" s="1" t="s">
        <v>105</v>
      </c>
      <c r="AS64" s="1"/>
      <c r="AT64" s="1"/>
      <c r="AU64" s="1"/>
      <c r="AV64" s="2"/>
      <c r="AW64" s="1"/>
      <c r="AX64" s="1"/>
      <c r="AY64" s="1"/>
      <c r="AZ64" s="1"/>
      <c r="BA64" s="1"/>
      <c r="BB64" s="1"/>
    </row>
    <row r="65" spans="1:61" ht="20.25" customHeight="1" x14ac:dyDescent="0.4">
      <c r="C65" s="10" t="s">
        <v>208</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106</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106</v>
      </c>
      <c r="AX65" s="1"/>
      <c r="AY65" s="1"/>
      <c r="AZ65" s="1"/>
      <c r="BA65" s="1"/>
      <c r="BB65" s="1"/>
    </row>
    <row r="66" spans="1:61" ht="20.25" customHeight="1" x14ac:dyDescent="0.4">
      <c r="C66" s="10" t="s">
        <v>82</v>
      </c>
      <c r="D66" s="1"/>
      <c r="E66" s="1"/>
      <c r="F66" s="1"/>
      <c r="G66" s="1"/>
      <c r="H66" s="1"/>
      <c r="I66" s="1"/>
      <c r="J66" s="1"/>
      <c r="K66" s="1"/>
      <c r="L66" s="1"/>
      <c r="M66" s="1"/>
      <c r="N66" s="1"/>
      <c r="O66" s="1"/>
      <c r="S66" s="1"/>
      <c r="T66" s="1"/>
      <c r="U66" s="167">
        <f>IF($AB$63="週",AD61,AB61)</f>
        <v>0</v>
      </c>
      <c r="V66" s="168"/>
      <c r="W66" s="168"/>
      <c r="X66" s="169"/>
      <c r="Y66" s="148" t="s">
        <v>68</v>
      </c>
      <c r="Z66" s="153">
        <f>IF($AB$63="週",$AW$5,$BA$5)</f>
        <v>40</v>
      </c>
      <c r="AA66" s="154"/>
      <c r="AB66" s="154"/>
      <c r="AC66" s="155"/>
      <c r="AD66" s="148" t="s">
        <v>69</v>
      </c>
      <c r="AE66" s="156">
        <f>ROUNDDOWN(U66/Z66,1)</f>
        <v>0</v>
      </c>
      <c r="AF66" s="157"/>
      <c r="AG66" s="157"/>
      <c r="AH66" s="158"/>
      <c r="AI66" s="1"/>
      <c r="AJ66" s="1"/>
      <c r="AK66" s="1"/>
      <c r="AL66" s="1"/>
      <c r="AM66" s="167">
        <f>IF($AB$63="週",AV61,AT61)</f>
        <v>0</v>
      </c>
      <c r="AN66" s="168"/>
      <c r="AO66" s="168"/>
      <c r="AP66" s="169"/>
      <c r="AQ66" s="148" t="s">
        <v>68</v>
      </c>
      <c r="AR66" s="153">
        <f>IF($AB$63="週",$AW$5,$BA$5)</f>
        <v>40</v>
      </c>
      <c r="AS66" s="154"/>
      <c r="AT66" s="154"/>
      <c r="AU66" s="155"/>
      <c r="AV66" s="148" t="s">
        <v>69</v>
      </c>
      <c r="AW66" s="156">
        <f>ROUNDDOWN(AM66/AR66,1)</f>
        <v>0</v>
      </c>
      <c r="AX66" s="157"/>
      <c r="AY66" s="157"/>
      <c r="AZ66" s="158"/>
      <c r="BA66" s="1"/>
      <c r="BB66" s="1"/>
    </row>
    <row r="67" spans="1:61" ht="20.25" customHeight="1" x14ac:dyDescent="0.4">
      <c r="C67" s="10" t="s">
        <v>83</v>
      </c>
      <c r="D67" s="1"/>
      <c r="E67" s="1"/>
      <c r="F67" s="1"/>
      <c r="G67" s="1"/>
      <c r="H67" s="1"/>
      <c r="I67" s="1"/>
      <c r="J67" s="1"/>
      <c r="K67" s="1"/>
      <c r="L67" s="1"/>
      <c r="M67" s="1"/>
      <c r="N67" s="1"/>
      <c r="O67" s="1"/>
      <c r="S67" s="1"/>
      <c r="T67" s="1"/>
      <c r="U67" s="1"/>
      <c r="V67" s="1"/>
      <c r="W67" s="1"/>
      <c r="X67" s="1"/>
      <c r="Y67" s="1"/>
      <c r="Z67" s="1"/>
      <c r="AA67" s="1"/>
      <c r="AB67" s="1"/>
      <c r="AC67" s="1"/>
      <c r="AD67" s="2"/>
      <c r="AE67" s="1" t="s">
        <v>174</v>
      </c>
      <c r="AF67" s="1"/>
      <c r="AG67" s="1"/>
      <c r="AH67" s="1"/>
      <c r="AI67" s="1"/>
      <c r="AJ67" s="1"/>
      <c r="AK67" s="1"/>
      <c r="AL67" s="1"/>
      <c r="AM67" s="1"/>
      <c r="AN67" s="1"/>
      <c r="AO67" s="1"/>
      <c r="AP67" s="1"/>
      <c r="AQ67" s="1"/>
      <c r="AR67" s="1"/>
      <c r="AS67" s="1"/>
      <c r="AT67" s="1"/>
      <c r="AU67" s="1"/>
      <c r="AV67" s="2"/>
      <c r="AW67" s="1" t="s">
        <v>174</v>
      </c>
      <c r="AX67" s="1"/>
      <c r="AY67" s="1"/>
      <c r="AZ67" s="1"/>
      <c r="BA67" s="1"/>
      <c r="BB67" s="1"/>
    </row>
    <row r="68" spans="1:61" ht="20.25" customHeight="1" x14ac:dyDescent="0.4">
      <c r="C68" s="10" t="s">
        <v>84</v>
      </c>
      <c r="D68" s="1"/>
      <c r="E68" s="1"/>
      <c r="F68" s="1"/>
      <c r="G68" s="1"/>
      <c r="H68" s="1"/>
      <c r="I68" s="1"/>
      <c r="J68" s="1"/>
      <c r="K68" s="1"/>
      <c r="L68" s="1"/>
      <c r="M68" s="1"/>
      <c r="N68" s="1"/>
      <c r="O68" s="1"/>
      <c r="S68" s="1"/>
      <c r="T68" s="1"/>
      <c r="U68" s="1" t="s">
        <v>109</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112</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107</v>
      </c>
      <c r="Z70" s="1" t="s">
        <v>111</v>
      </c>
      <c r="AE70" s="159" t="s">
        <v>64</v>
      </c>
      <c r="AF70" s="159"/>
      <c r="AG70" s="159"/>
      <c r="AH70" s="159"/>
      <c r="AI70" s="1"/>
      <c r="AJ70" s="1"/>
      <c r="AK70" s="1"/>
      <c r="AL70" s="1"/>
      <c r="AM70" s="1"/>
      <c r="AN70" s="12"/>
      <c r="AO70" s="13"/>
      <c r="AP70" s="13"/>
      <c r="AQ70" s="1"/>
      <c r="AR70" s="1"/>
      <c r="AS70" s="1"/>
      <c r="AT70" s="1"/>
      <c r="AU70" s="1"/>
      <c r="AV70" s="1"/>
      <c r="AW70" s="1"/>
      <c r="AX70" s="1"/>
      <c r="BA70" s="1"/>
      <c r="BB70" s="1"/>
      <c r="BC70" s="159" t="s">
        <v>237</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0</v>
      </c>
      <c r="V71" s="154"/>
      <c r="W71" s="154"/>
      <c r="X71" s="155"/>
      <c r="Y71" s="148" t="s">
        <v>204</v>
      </c>
      <c r="Z71" s="156">
        <f>AE66</f>
        <v>0</v>
      </c>
      <c r="AA71" s="157"/>
      <c r="AB71" s="157"/>
      <c r="AC71" s="158"/>
      <c r="AD71" s="148" t="s">
        <v>69</v>
      </c>
      <c r="AE71" s="160">
        <f>ROUNDDOWN(U71+Z71,1)</f>
        <v>0</v>
      </c>
      <c r="AF71" s="161"/>
      <c r="AG71" s="161"/>
      <c r="AH71" s="162"/>
      <c r="AI71" s="1"/>
      <c r="AJ71" s="1"/>
      <c r="AK71" s="1"/>
      <c r="AL71" s="1"/>
      <c r="AM71" s="1"/>
      <c r="AN71" s="12"/>
      <c r="AO71" s="13"/>
      <c r="AP71" s="13"/>
      <c r="AQ71" s="1"/>
      <c r="AR71" s="1"/>
      <c r="AS71" s="1"/>
      <c r="AT71" s="1"/>
      <c r="AU71" s="1"/>
      <c r="AV71" s="1"/>
      <c r="AW71" s="1"/>
      <c r="AX71" s="1"/>
      <c r="BA71" s="1"/>
      <c r="BB71" s="1"/>
      <c r="BC71" s="160">
        <f>AE71+AW66</f>
        <v>0</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F59:G59"/>
    <mergeCell ref="H59:I59"/>
    <mergeCell ref="J59:K59"/>
    <mergeCell ref="F60:G60"/>
    <mergeCell ref="H60:I60"/>
    <mergeCell ref="J60:K60"/>
    <mergeCell ref="C56:E56"/>
    <mergeCell ref="C57:E57"/>
    <mergeCell ref="P40:R40"/>
    <mergeCell ref="L44:O45"/>
    <mergeCell ref="C42:D43"/>
    <mergeCell ref="E42:F43"/>
    <mergeCell ref="G42:K43"/>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8">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F63">
      <formula1>"40,50"</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 type="list" allowBlank="1" showInputMessage="1" showErrorMessage="1" sqref="AB63:AC63">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137</v>
      </c>
    </row>
    <row r="2" spans="2:11" x14ac:dyDescent="0.4">
      <c r="B2" s="31" t="s">
        <v>136</v>
      </c>
      <c r="E2" s="112" t="s">
        <v>215</v>
      </c>
      <c r="I2" s="113" t="s">
        <v>216</v>
      </c>
    </row>
    <row r="3" spans="2:11" x14ac:dyDescent="0.4">
      <c r="B3" s="29" t="s">
        <v>76</v>
      </c>
      <c r="C3" s="29" t="s">
        <v>8</v>
      </c>
      <c r="E3" s="29" t="s">
        <v>52</v>
      </c>
      <c r="F3" s="29"/>
      <c r="G3" s="29" t="s">
        <v>53</v>
      </c>
      <c r="I3" s="29" t="s">
        <v>55</v>
      </c>
      <c r="K3" s="29" t="s">
        <v>54</v>
      </c>
    </row>
    <row r="4" spans="2:11" x14ac:dyDescent="0.4">
      <c r="B4" s="117" t="s">
        <v>77</v>
      </c>
      <c r="C4" s="130" t="s">
        <v>74</v>
      </c>
      <c r="D4" s="117" t="s">
        <v>78</v>
      </c>
      <c r="E4" s="131" t="s">
        <v>81</v>
      </c>
      <c r="F4" s="117" t="s">
        <v>51</v>
      </c>
      <c r="G4" s="131" t="s">
        <v>81</v>
      </c>
      <c r="H4" s="151" t="s">
        <v>18</v>
      </c>
      <c r="I4" s="131" t="s">
        <v>81</v>
      </c>
      <c r="J4" s="152" t="s">
        <v>22</v>
      </c>
      <c r="K4" s="127" t="s">
        <v>81</v>
      </c>
    </row>
    <row r="5" spans="2:11" x14ac:dyDescent="0.4">
      <c r="B5" s="117" t="s">
        <v>79</v>
      </c>
      <c r="C5" s="130" t="s">
        <v>75</v>
      </c>
      <c r="D5" s="117" t="s">
        <v>78</v>
      </c>
      <c r="E5" s="131" t="s">
        <v>81</v>
      </c>
      <c r="F5" s="117" t="s">
        <v>51</v>
      </c>
      <c r="G5" s="131" t="s">
        <v>81</v>
      </c>
      <c r="H5" s="151" t="s">
        <v>18</v>
      </c>
      <c r="I5" s="131" t="s">
        <v>81</v>
      </c>
      <c r="J5" s="152" t="s">
        <v>22</v>
      </c>
      <c r="K5" s="127" t="s">
        <v>81</v>
      </c>
    </row>
    <row r="6" spans="2:11" x14ac:dyDescent="0.4">
      <c r="B6" s="117" t="s">
        <v>115</v>
      </c>
      <c r="C6" s="130" t="s">
        <v>114</v>
      </c>
      <c r="D6" s="117" t="s">
        <v>78</v>
      </c>
      <c r="E6" s="131" t="s">
        <v>81</v>
      </c>
      <c r="F6" s="117" t="s">
        <v>51</v>
      </c>
      <c r="G6" s="131" t="s">
        <v>81</v>
      </c>
      <c r="H6" s="151" t="s">
        <v>18</v>
      </c>
      <c r="I6" s="131" t="s">
        <v>81</v>
      </c>
      <c r="J6" s="152" t="s">
        <v>22</v>
      </c>
      <c r="K6" s="127" t="s">
        <v>81</v>
      </c>
    </row>
    <row r="7" spans="2:11" x14ac:dyDescent="0.4">
      <c r="B7" s="117"/>
      <c r="C7" s="130" t="s">
        <v>25</v>
      </c>
      <c r="D7" s="117" t="s">
        <v>78</v>
      </c>
      <c r="E7" s="131">
        <v>0.375</v>
      </c>
      <c r="F7" s="117" t="s">
        <v>51</v>
      </c>
      <c r="G7" s="131">
        <v>0.75</v>
      </c>
      <c r="H7" s="151" t="s">
        <v>18</v>
      </c>
      <c r="I7" s="131">
        <v>4.1666666666666664E-2</v>
      </c>
      <c r="J7" s="152" t="s">
        <v>22</v>
      </c>
      <c r="K7" s="128">
        <f>IF(OR(E7="",G7=""),"",(G7+IF(E7&gt;G7,1,0)-E7-I7)*24)</f>
        <v>8</v>
      </c>
    </row>
    <row r="8" spans="2:11" x14ac:dyDescent="0.4">
      <c r="B8" s="117"/>
      <c r="C8" s="130" t="s">
        <v>26</v>
      </c>
      <c r="D8" s="117" t="s">
        <v>78</v>
      </c>
      <c r="E8" s="131">
        <v>0.29166666666666669</v>
      </c>
      <c r="F8" s="117" t="s">
        <v>51</v>
      </c>
      <c r="G8" s="131">
        <v>0.66666666666666663</v>
      </c>
      <c r="H8" s="151" t="s">
        <v>18</v>
      </c>
      <c r="I8" s="131">
        <v>4.1666666666666664E-2</v>
      </c>
      <c r="J8" s="152" t="s">
        <v>22</v>
      </c>
      <c r="K8" s="128">
        <f t="shared" ref="K8:K20" si="0">IF(OR(E8="",G8=""),"",(G8+IF(E8&gt;G8,1,0)-E8-I8)*24)</f>
        <v>7.9999999999999982</v>
      </c>
    </row>
    <row r="9" spans="2:11" x14ac:dyDescent="0.4">
      <c r="B9" s="117"/>
      <c r="C9" s="130" t="s">
        <v>27</v>
      </c>
      <c r="D9" s="117" t="s">
        <v>78</v>
      </c>
      <c r="E9" s="131">
        <v>0.33333333333333331</v>
      </c>
      <c r="F9" s="117" t="s">
        <v>51</v>
      </c>
      <c r="G9" s="131">
        <v>0.70833333333333304</v>
      </c>
      <c r="H9" s="151" t="s">
        <v>18</v>
      </c>
      <c r="I9" s="131">
        <v>4.1666666666666699E-2</v>
      </c>
      <c r="J9" s="152" t="s">
        <v>22</v>
      </c>
      <c r="K9" s="128">
        <f t="shared" si="0"/>
        <v>7.9999999999999929</v>
      </c>
    </row>
    <row r="10" spans="2:11" x14ac:dyDescent="0.4">
      <c r="B10" s="117"/>
      <c r="C10" s="130" t="s">
        <v>28</v>
      </c>
      <c r="D10" s="117" t="s">
        <v>78</v>
      </c>
      <c r="E10" s="131">
        <v>0.33333333333333331</v>
      </c>
      <c r="F10" s="117" t="s">
        <v>51</v>
      </c>
      <c r="G10" s="131">
        <v>0.5</v>
      </c>
      <c r="H10" s="151" t="s">
        <v>18</v>
      </c>
      <c r="I10" s="131">
        <v>0</v>
      </c>
      <c r="J10" s="152" t="s">
        <v>22</v>
      </c>
      <c r="K10" s="128">
        <f t="shared" si="0"/>
        <v>4</v>
      </c>
    </row>
    <row r="11" spans="2:11" x14ac:dyDescent="0.4">
      <c r="B11" s="117"/>
      <c r="C11" s="130" t="s">
        <v>29</v>
      </c>
      <c r="D11" s="117" t="s">
        <v>78</v>
      </c>
      <c r="E11" s="131">
        <v>0.54166666666666663</v>
      </c>
      <c r="F11" s="117" t="s">
        <v>51</v>
      </c>
      <c r="G11" s="131">
        <v>0.70833333333333337</v>
      </c>
      <c r="H11" s="151" t="s">
        <v>18</v>
      </c>
      <c r="I11" s="131">
        <v>0</v>
      </c>
      <c r="J11" s="152" t="s">
        <v>22</v>
      </c>
      <c r="K11" s="128">
        <f t="shared" si="0"/>
        <v>4.0000000000000018</v>
      </c>
    </row>
    <row r="12" spans="2:11" x14ac:dyDescent="0.4">
      <c r="B12" s="117"/>
      <c r="C12" s="130" t="s">
        <v>30</v>
      </c>
      <c r="D12" s="117" t="s">
        <v>78</v>
      </c>
      <c r="E12" s="131">
        <v>0.41666666666666669</v>
      </c>
      <c r="F12" s="117" t="s">
        <v>51</v>
      </c>
      <c r="G12" s="131">
        <v>0.58333333333333337</v>
      </c>
      <c r="H12" s="151" t="s">
        <v>18</v>
      </c>
      <c r="I12" s="131">
        <v>0</v>
      </c>
      <c r="J12" s="152" t="s">
        <v>22</v>
      </c>
      <c r="K12" s="128">
        <f t="shared" si="0"/>
        <v>4</v>
      </c>
    </row>
    <row r="13" spans="2:11" x14ac:dyDescent="0.4">
      <c r="B13" s="117"/>
      <c r="C13" s="130" t="s">
        <v>31</v>
      </c>
      <c r="D13" s="117" t="s">
        <v>78</v>
      </c>
      <c r="E13" s="131"/>
      <c r="F13" s="117" t="s">
        <v>51</v>
      </c>
      <c r="G13" s="131"/>
      <c r="H13" s="151" t="s">
        <v>18</v>
      </c>
      <c r="I13" s="131"/>
      <c r="J13" s="152" t="s">
        <v>22</v>
      </c>
      <c r="K13" s="128" t="str">
        <f t="shared" si="0"/>
        <v/>
      </c>
    </row>
    <row r="14" spans="2:11" x14ac:dyDescent="0.4">
      <c r="B14" s="117"/>
      <c r="C14" s="130" t="s">
        <v>32</v>
      </c>
      <c r="D14" s="117" t="s">
        <v>78</v>
      </c>
      <c r="E14" s="131"/>
      <c r="F14" s="117" t="s">
        <v>51</v>
      </c>
      <c r="G14" s="131"/>
      <c r="H14" s="151" t="s">
        <v>18</v>
      </c>
      <c r="I14" s="131"/>
      <c r="J14" s="152" t="s">
        <v>22</v>
      </c>
      <c r="K14" s="128" t="str">
        <f t="shared" si="0"/>
        <v/>
      </c>
    </row>
    <row r="15" spans="2:11" x14ac:dyDescent="0.4">
      <c r="B15" s="117"/>
      <c r="C15" s="130" t="s">
        <v>33</v>
      </c>
      <c r="D15" s="117" t="s">
        <v>78</v>
      </c>
      <c r="E15" s="131"/>
      <c r="F15" s="117" t="s">
        <v>51</v>
      </c>
      <c r="G15" s="131"/>
      <c r="H15" s="151" t="s">
        <v>18</v>
      </c>
      <c r="I15" s="131"/>
      <c r="J15" s="152" t="s">
        <v>22</v>
      </c>
      <c r="K15" s="128" t="str">
        <f t="shared" si="0"/>
        <v/>
      </c>
    </row>
    <row r="16" spans="2:11" x14ac:dyDescent="0.4">
      <c r="B16" s="117"/>
      <c r="C16" s="130" t="s">
        <v>34</v>
      </c>
      <c r="D16" s="117" t="s">
        <v>78</v>
      </c>
      <c r="E16" s="131"/>
      <c r="F16" s="117" t="s">
        <v>51</v>
      </c>
      <c r="G16" s="131"/>
      <c r="H16" s="151" t="s">
        <v>18</v>
      </c>
      <c r="I16" s="131"/>
      <c r="J16" s="152" t="s">
        <v>22</v>
      </c>
      <c r="K16" s="128" t="str">
        <f t="shared" si="0"/>
        <v/>
      </c>
    </row>
    <row r="17" spans="2:11" x14ac:dyDescent="0.4">
      <c r="B17" s="117"/>
      <c r="C17" s="130" t="s">
        <v>35</v>
      </c>
      <c r="D17" s="117" t="s">
        <v>78</v>
      </c>
      <c r="E17" s="131"/>
      <c r="F17" s="117" t="s">
        <v>51</v>
      </c>
      <c r="G17" s="131"/>
      <c r="H17" s="151" t="s">
        <v>18</v>
      </c>
      <c r="I17" s="131"/>
      <c r="J17" s="152" t="s">
        <v>22</v>
      </c>
      <c r="K17" s="128" t="str">
        <f t="shared" si="0"/>
        <v/>
      </c>
    </row>
    <row r="18" spans="2:11" x14ac:dyDescent="0.4">
      <c r="B18" s="117"/>
      <c r="C18" s="130" t="s">
        <v>36</v>
      </c>
      <c r="D18" s="117" t="s">
        <v>78</v>
      </c>
      <c r="E18" s="131"/>
      <c r="F18" s="117" t="s">
        <v>51</v>
      </c>
      <c r="G18" s="131"/>
      <c r="H18" s="151" t="s">
        <v>18</v>
      </c>
      <c r="I18" s="131"/>
      <c r="J18" s="152" t="s">
        <v>22</v>
      </c>
      <c r="K18" s="128" t="str">
        <f t="shared" si="0"/>
        <v/>
      </c>
    </row>
    <row r="19" spans="2:11" x14ac:dyDescent="0.4">
      <c r="B19" s="117"/>
      <c r="C19" s="130" t="s">
        <v>37</v>
      </c>
      <c r="D19" s="117" t="s">
        <v>78</v>
      </c>
      <c r="E19" s="131"/>
      <c r="F19" s="117" t="s">
        <v>51</v>
      </c>
      <c r="G19" s="131"/>
      <c r="H19" s="151" t="s">
        <v>18</v>
      </c>
      <c r="I19" s="131"/>
      <c r="J19" s="152" t="s">
        <v>22</v>
      </c>
      <c r="K19" s="128" t="str">
        <f t="shared" si="0"/>
        <v/>
      </c>
    </row>
    <row r="20" spans="2:11" x14ac:dyDescent="0.4">
      <c r="B20" s="117"/>
      <c r="C20" s="130" t="s">
        <v>38</v>
      </c>
      <c r="D20" s="117" t="s">
        <v>78</v>
      </c>
      <c r="E20" s="131"/>
      <c r="F20" s="117" t="s">
        <v>51</v>
      </c>
      <c r="G20" s="131"/>
      <c r="H20" s="151" t="s">
        <v>18</v>
      </c>
      <c r="I20" s="131"/>
      <c r="J20" s="152" t="s">
        <v>22</v>
      </c>
      <c r="K20" s="128" t="str">
        <f t="shared" si="0"/>
        <v/>
      </c>
    </row>
    <row r="21" spans="2:11" x14ac:dyDescent="0.4">
      <c r="B21" s="117"/>
      <c r="C21" s="130" t="s">
        <v>39</v>
      </c>
      <c r="D21" s="117" t="s">
        <v>78</v>
      </c>
      <c r="E21" s="129"/>
      <c r="F21" s="117" t="s">
        <v>51</v>
      </c>
      <c r="G21" s="129"/>
      <c r="H21" s="151" t="s">
        <v>18</v>
      </c>
      <c r="I21" s="129"/>
      <c r="J21" s="152" t="s">
        <v>22</v>
      </c>
      <c r="K21" s="130">
        <v>1</v>
      </c>
    </row>
    <row r="22" spans="2:11" x14ac:dyDescent="0.4">
      <c r="B22" s="117"/>
      <c r="C22" s="130" t="s">
        <v>40</v>
      </c>
      <c r="D22" s="117" t="s">
        <v>78</v>
      </c>
      <c r="E22" s="129"/>
      <c r="F22" s="117" t="s">
        <v>51</v>
      </c>
      <c r="G22" s="129"/>
      <c r="H22" s="151" t="s">
        <v>18</v>
      </c>
      <c r="I22" s="129"/>
      <c r="J22" s="152" t="s">
        <v>22</v>
      </c>
      <c r="K22" s="130">
        <v>2</v>
      </c>
    </row>
    <row r="23" spans="2:11" x14ac:dyDescent="0.4">
      <c r="B23" s="117"/>
      <c r="C23" s="130" t="s">
        <v>41</v>
      </c>
      <c r="D23" s="117" t="s">
        <v>78</v>
      </c>
      <c r="E23" s="129"/>
      <c r="F23" s="117" t="s">
        <v>51</v>
      </c>
      <c r="G23" s="129"/>
      <c r="H23" s="151" t="s">
        <v>18</v>
      </c>
      <c r="I23" s="129"/>
      <c r="J23" s="152" t="s">
        <v>22</v>
      </c>
      <c r="K23" s="130">
        <v>3</v>
      </c>
    </row>
    <row r="24" spans="2:11" x14ac:dyDescent="0.4">
      <c r="B24" s="117"/>
      <c r="C24" s="130" t="s">
        <v>42</v>
      </c>
      <c r="D24" s="117" t="s">
        <v>78</v>
      </c>
      <c r="E24" s="129"/>
      <c r="F24" s="117" t="s">
        <v>51</v>
      </c>
      <c r="G24" s="129"/>
      <c r="H24" s="151" t="s">
        <v>18</v>
      </c>
      <c r="I24" s="129"/>
      <c r="J24" s="152" t="s">
        <v>22</v>
      </c>
      <c r="K24" s="130">
        <v>4</v>
      </c>
    </row>
    <row r="25" spans="2:11" x14ac:dyDescent="0.4">
      <c r="B25" s="117"/>
      <c r="C25" s="130" t="s">
        <v>43</v>
      </c>
      <c r="D25" s="117" t="s">
        <v>78</v>
      </c>
      <c r="E25" s="129"/>
      <c r="F25" s="117" t="s">
        <v>51</v>
      </c>
      <c r="G25" s="129"/>
      <c r="H25" s="151" t="s">
        <v>18</v>
      </c>
      <c r="I25" s="129"/>
      <c r="J25" s="152" t="s">
        <v>22</v>
      </c>
      <c r="K25" s="130">
        <v>5</v>
      </c>
    </row>
    <row r="26" spans="2:11" x14ac:dyDescent="0.4">
      <c r="B26" s="117"/>
      <c r="C26" s="130" t="s">
        <v>44</v>
      </c>
      <c r="D26" s="117" t="s">
        <v>78</v>
      </c>
      <c r="E26" s="129"/>
      <c r="F26" s="117" t="s">
        <v>51</v>
      </c>
      <c r="G26" s="129"/>
      <c r="H26" s="151" t="s">
        <v>18</v>
      </c>
      <c r="I26" s="129"/>
      <c r="J26" s="152" t="s">
        <v>22</v>
      </c>
      <c r="K26" s="130">
        <v>6</v>
      </c>
    </row>
    <row r="27" spans="2:11" x14ac:dyDescent="0.4">
      <c r="B27" s="117"/>
      <c r="C27" s="130" t="s">
        <v>45</v>
      </c>
      <c r="D27" s="117" t="s">
        <v>78</v>
      </c>
      <c r="E27" s="129"/>
      <c r="F27" s="117" t="s">
        <v>51</v>
      </c>
      <c r="G27" s="129"/>
      <c r="H27" s="151" t="s">
        <v>18</v>
      </c>
      <c r="I27" s="129"/>
      <c r="J27" s="152" t="s">
        <v>22</v>
      </c>
      <c r="K27" s="130">
        <v>7</v>
      </c>
    </row>
    <row r="28" spans="2:11" x14ac:dyDescent="0.4">
      <c r="B28" s="117"/>
      <c r="C28" s="130" t="s">
        <v>46</v>
      </c>
      <c r="D28" s="117" t="s">
        <v>78</v>
      </c>
      <c r="E28" s="129"/>
      <c r="F28" s="117" t="s">
        <v>51</v>
      </c>
      <c r="G28" s="129"/>
      <c r="H28" s="151" t="s">
        <v>18</v>
      </c>
      <c r="I28" s="129"/>
      <c r="J28" s="152" t="s">
        <v>22</v>
      </c>
      <c r="K28" s="130">
        <v>8</v>
      </c>
    </row>
    <row r="29" spans="2:11" x14ac:dyDescent="0.4">
      <c r="B29" s="117"/>
      <c r="C29" s="130" t="s">
        <v>47</v>
      </c>
      <c r="D29" s="117" t="s">
        <v>78</v>
      </c>
      <c r="E29" s="129"/>
      <c r="F29" s="117" t="s">
        <v>51</v>
      </c>
      <c r="G29" s="129"/>
      <c r="H29" s="151" t="s">
        <v>18</v>
      </c>
      <c r="I29" s="129"/>
      <c r="J29" s="152" t="s">
        <v>22</v>
      </c>
      <c r="K29" s="130"/>
    </row>
    <row r="30" spans="2:11" x14ac:dyDescent="0.4">
      <c r="B30" s="117"/>
      <c r="C30" s="130" t="s">
        <v>48</v>
      </c>
      <c r="D30" s="117" t="s">
        <v>78</v>
      </c>
      <c r="E30" s="129"/>
      <c r="F30" s="117" t="s">
        <v>51</v>
      </c>
      <c r="G30" s="129"/>
      <c r="H30" s="151" t="s">
        <v>18</v>
      </c>
      <c r="I30" s="129"/>
      <c r="J30" s="152" t="s">
        <v>22</v>
      </c>
      <c r="K30" s="130"/>
    </row>
    <row r="31" spans="2:11" x14ac:dyDescent="0.4">
      <c r="B31" s="117"/>
      <c r="C31" s="130" t="s">
        <v>49</v>
      </c>
      <c r="D31" s="117" t="s">
        <v>78</v>
      </c>
      <c r="E31" s="129"/>
      <c r="F31" s="117" t="s">
        <v>51</v>
      </c>
      <c r="G31" s="129"/>
      <c r="H31" s="151" t="s">
        <v>18</v>
      </c>
      <c r="I31" s="129"/>
      <c r="J31" s="152" t="s">
        <v>22</v>
      </c>
      <c r="K31" s="130"/>
    </row>
    <row r="32" spans="2:11" x14ac:dyDescent="0.4">
      <c r="B32" s="117"/>
      <c r="C32" s="130" t="s">
        <v>50</v>
      </c>
      <c r="D32" s="117" t="s">
        <v>78</v>
      </c>
      <c r="E32" s="131"/>
      <c r="F32" s="117" t="s">
        <v>51</v>
      </c>
      <c r="G32" s="131"/>
      <c r="H32" s="151" t="s">
        <v>18</v>
      </c>
      <c r="I32" s="131"/>
      <c r="J32" s="152" t="s">
        <v>22</v>
      </c>
      <c r="K32" s="128" t="str">
        <f t="shared" ref="K32:K35" si="1">IF(OR(E32="",G32=""),"",(G32+IF(E32&gt;G32,1,0)-E32-I32)*24)</f>
        <v/>
      </c>
    </row>
    <row r="33" spans="2:13" x14ac:dyDescent="0.4">
      <c r="B33" s="117"/>
      <c r="C33" s="130" t="s">
        <v>211</v>
      </c>
      <c r="D33" s="117" t="s">
        <v>78</v>
      </c>
      <c r="E33" s="131"/>
      <c r="F33" s="117" t="s">
        <v>51</v>
      </c>
      <c r="G33" s="131"/>
      <c r="H33" s="151" t="s">
        <v>18</v>
      </c>
      <c r="I33" s="131"/>
      <c r="J33" s="152" t="s">
        <v>22</v>
      </c>
      <c r="K33" s="128" t="str">
        <f t="shared" si="1"/>
        <v/>
      </c>
      <c r="M33" s="30" t="s">
        <v>214</v>
      </c>
    </row>
    <row r="34" spans="2:13" x14ac:dyDescent="0.4">
      <c r="B34" s="117"/>
      <c r="C34" s="130" t="s">
        <v>212</v>
      </c>
      <c r="D34" s="117" t="s">
        <v>78</v>
      </c>
      <c r="E34" s="131"/>
      <c r="F34" s="117" t="s">
        <v>51</v>
      </c>
      <c r="G34" s="131"/>
      <c r="H34" s="151" t="s">
        <v>18</v>
      </c>
      <c r="I34" s="131"/>
      <c r="J34" s="152" t="s">
        <v>22</v>
      </c>
      <c r="K34" s="128" t="str">
        <f t="shared" si="1"/>
        <v/>
      </c>
      <c r="M34" s="30" t="s">
        <v>214</v>
      </c>
    </row>
    <row r="35" spans="2:13" x14ac:dyDescent="0.4">
      <c r="B35" s="117"/>
      <c r="C35" s="130" t="s">
        <v>80</v>
      </c>
      <c r="D35" s="117" t="s">
        <v>78</v>
      </c>
      <c r="E35" s="131"/>
      <c r="F35" s="117" t="s">
        <v>51</v>
      </c>
      <c r="G35" s="131"/>
      <c r="H35" s="151" t="s">
        <v>18</v>
      </c>
      <c r="I35" s="131"/>
      <c r="J35" s="152" t="s">
        <v>22</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135</v>
      </c>
    </row>
    <row r="2" spans="1:10" s="37" customFormat="1" ht="20.25" customHeight="1" x14ac:dyDescent="0.4">
      <c r="A2" s="47" t="s">
        <v>134</v>
      </c>
      <c r="B2" s="47"/>
      <c r="C2" s="48"/>
    </row>
    <row r="3" spans="1:10" s="37" customFormat="1" ht="20.25" customHeight="1" x14ac:dyDescent="0.4">
      <c r="A3" s="48"/>
      <c r="B3" s="48"/>
      <c r="C3" s="48"/>
    </row>
    <row r="4" spans="1:10" s="37" customFormat="1" ht="20.25" customHeight="1" x14ac:dyDescent="0.4">
      <c r="A4" s="138"/>
      <c r="B4" s="48" t="s">
        <v>219</v>
      </c>
      <c r="C4" s="48"/>
      <c r="E4" s="349" t="s">
        <v>221</v>
      </c>
      <c r="F4" s="349"/>
      <c r="G4" s="349"/>
      <c r="H4" s="349"/>
      <c r="I4" s="349"/>
      <c r="J4" s="349"/>
    </row>
    <row r="5" spans="1:10" s="37" customFormat="1" ht="20.25" customHeight="1" x14ac:dyDescent="0.4">
      <c r="A5" s="139"/>
      <c r="B5" s="48" t="s">
        <v>220</v>
      </c>
      <c r="C5" s="48"/>
      <c r="E5" s="349"/>
      <c r="F5" s="349"/>
      <c r="G5" s="349"/>
      <c r="H5" s="349"/>
      <c r="I5" s="349"/>
      <c r="J5" s="349"/>
    </row>
    <row r="6" spans="1:10" s="37" customFormat="1" ht="20.25" customHeight="1" x14ac:dyDescent="0.4">
      <c r="A6" s="61" t="s">
        <v>210</v>
      </c>
      <c r="B6" s="48"/>
      <c r="C6" s="48"/>
    </row>
    <row r="7" spans="1:10" s="37" customFormat="1" ht="20.25" customHeight="1" x14ac:dyDescent="0.4">
      <c r="A7" s="61"/>
      <c r="B7" s="48"/>
      <c r="C7" s="48"/>
    </row>
    <row r="8" spans="1:10" s="37" customFormat="1" ht="20.25" customHeight="1" x14ac:dyDescent="0.4">
      <c r="A8" s="48" t="s">
        <v>147</v>
      </c>
      <c r="B8" s="48"/>
      <c r="C8" s="48"/>
    </row>
    <row r="9" spans="1:10" s="37" customFormat="1" ht="20.25" customHeight="1" x14ac:dyDescent="0.4">
      <c r="A9" s="61"/>
      <c r="B9" s="48"/>
      <c r="C9" s="48"/>
    </row>
    <row r="10" spans="1:10" s="37" customFormat="1" ht="20.25" customHeight="1" x14ac:dyDescent="0.4">
      <c r="A10" s="48" t="s">
        <v>179</v>
      </c>
      <c r="B10" s="48"/>
      <c r="C10" s="48"/>
    </row>
    <row r="11" spans="1:10" s="37" customFormat="1" ht="20.25" customHeight="1" x14ac:dyDescent="0.4">
      <c r="A11" s="48" t="s">
        <v>140</v>
      </c>
      <c r="B11" s="48"/>
      <c r="C11" s="48"/>
    </row>
    <row r="12" spans="1:10" s="37" customFormat="1" ht="20.25" customHeight="1" x14ac:dyDescent="0.4">
      <c r="A12" s="48" t="s">
        <v>192</v>
      </c>
      <c r="B12" s="48"/>
      <c r="C12" s="48"/>
    </row>
    <row r="13" spans="1:10" s="37" customFormat="1" ht="20.25" customHeight="1" x14ac:dyDescent="0.4">
      <c r="A13" s="48"/>
      <c r="B13" s="48"/>
      <c r="C13" s="48"/>
    </row>
    <row r="14" spans="1:10" s="37" customFormat="1" ht="20.25" customHeight="1" x14ac:dyDescent="0.4">
      <c r="A14" s="48" t="s">
        <v>180</v>
      </c>
      <c r="B14" s="48"/>
      <c r="C14" s="48"/>
    </row>
    <row r="15" spans="1:10" s="37" customFormat="1" ht="20.25" customHeight="1" x14ac:dyDescent="0.4">
      <c r="A15" s="48"/>
      <c r="B15" s="48"/>
      <c r="C15" s="48"/>
    </row>
    <row r="16" spans="1:10" s="37" customFormat="1" ht="20.25" customHeight="1" x14ac:dyDescent="0.4">
      <c r="A16" s="48" t="s">
        <v>142</v>
      </c>
      <c r="B16" s="48"/>
      <c r="C16" s="48"/>
    </row>
    <row r="17" spans="1:13" s="37" customFormat="1" ht="20.25" customHeight="1" x14ac:dyDescent="0.4">
      <c r="A17" s="48"/>
      <c r="B17" s="48"/>
      <c r="C17" s="48"/>
    </row>
    <row r="18" spans="1:13" s="37" customFormat="1" ht="20.25" customHeight="1" x14ac:dyDescent="0.4">
      <c r="A18" s="48" t="s">
        <v>143</v>
      </c>
      <c r="B18" s="48"/>
      <c r="C18" s="48"/>
    </row>
    <row r="19" spans="1:13" s="37" customFormat="1" ht="20.25" customHeight="1" x14ac:dyDescent="0.4">
      <c r="A19" s="48" t="s">
        <v>126</v>
      </c>
      <c r="B19" s="48"/>
      <c r="C19" s="48"/>
    </row>
    <row r="20" spans="1:13" s="37" customFormat="1" ht="20.25" customHeight="1" x14ac:dyDescent="0.4">
      <c r="A20" s="48"/>
      <c r="B20" s="48"/>
      <c r="C20" s="48"/>
    </row>
    <row r="21" spans="1:13" s="37" customFormat="1" ht="20.25" customHeight="1" x14ac:dyDescent="0.4">
      <c r="A21" s="48"/>
      <c r="B21" s="49" t="s">
        <v>62</v>
      </c>
      <c r="C21" s="49" t="s">
        <v>1</v>
      </c>
      <c r="D21" s="350" t="s">
        <v>225</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86</v>
      </c>
      <c r="D23" s="350"/>
      <c r="E23" s="350"/>
      <c r="F23" s="350"/>
      <c r="G23" s="350"/>
      <c r="H23" s="350"/>
      <c r="I23" s="350"/>
      <c r="J23" s="350"/>
      <c r="K23" s="350"/>
      <c r="L23" s="350"/>
      <c r="M23" s="350"/>
    </row>
    <row r="24" spans="1:13" s="37" customFormat="1" ht="20.25" customHeight="1" x14ac:dyDescent="0.4">
      <c r="A24" s="48"/>
      <c r="B24" s="49">
        <v>3</v>
      </c>
      <c r="C24" s="50" t="s">
        <v>189</v>
      </c>
      <c r="D24" s="348" t="s">
        <v>226</v>
      </c>
      <c r="E24" s="348"/>
      <c r="F24" s="348"/>
      <c r="G24" s="348"/>
      <c r="H24" s="348"/>
      <c r="I24" s="348"/>
      <c r="J24" s="348"/>
      <c r="K24" s="348"/>
      <c r="L24" s="348"/>
      <c r="M24" s="348"/>
    </row>
    <row r="25" spans="1:13" s="37" customFormat="1" ht="20.25" customHeight="1" x14ac:dyDescent="0.4">
      <c r="A25" s="140"/>
      <c r="B25" s="118">
        <v>4</v>
      </c>
      <c r="C25" s="50" t="s">
        <v>223</v>
      </c>
      <c r="D25" s="348" t="s">
        <v>246</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224</v>
      </c>
      <c r="C27" s="48"/>
    </row>
    <row r="28" spans="1:13" s="37" customFormat="1" ht="20.25" customHeight="1" x14ac:dyDescent="0.4">
      <c r="A28" s="48"/>
      <c r="B28" s="48" t="s">
        <v>176</v>
      </c>
      <c r="C28" s="48"/>
    </row>
    <row r="29" spans="1:13" s="37" customFormat="1" ht="20.25" customHeight="1" x14ac:dyDescent="0.4">
      <c r="A29" s="48"/>
      <c r="B29" s="48"/>
      <c r="C29" s="48"/>
    </row>
    <row r="30" spans="1:13" s="37" customFormat="1" ht="20.25" customHeight="1" x14ac:dyDescent="0.4">
      <c r="A30" s="48" t="s">
        <v>144</v>
      </c>
      <c r="B30" s="48"/>
      <c r="C30" s="48"/>
    </row>
    <row r="31" spans="1:13" s="37" customFormat="1" ht="20.25" customHeight="1" x14ac:dyDescent="0.4">
      <c r="A31" s="48" t="s">
        <v>127</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128</v>
      </c>
    </row>
    <row r="35" spans="1:55" s="37" customFormat="1" ht="20.25" customHeight="1" x14ac:dyDescent="0.4">
      <c r="A35" s="48"/>
      <c r="B35" s="49" t="s">
        <v>5</v>
      </c>
      <c r="C35" s="50" t="s">
        <v>129</v>
      </c>
    </row>
    <row r="36" spans="1:55" s="37" customFormat="1" ht="20.25" customHeight="1" x14ac:dyDescent="0.4">
      <c r="A36" s="48"/>
      <c r="B36" s="49" t="s">
        <v>6</v>
      </c>
      <c r="C36" s="50" t="s">
        <v>130</v>
      </c>
    </row>
    <row r="37" spans="1:55" s="37" customFormat="1" ht="20.25" customHeight="1" x14ac:dyDescent="0.4">
      <c r="A37" s="48"/>
      <c r="B37" s="49" t="s">
        <v>7</v>
      </c>
      <c r="C37" s="50" t="s">
        <v>172</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131</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207</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145</v>
      </c>
      <c r="B44" s="48"/>
      <c r="C44" s="48"/>
    </row>
    <row r="45" spans="1:55" s="37" customFormat="1" ht="20.25" customHeight="1" x14ac:dyDescent="0.4">
      <c r="A45" s="48" t="s">
        <v>132</v>
      </c>
      <c r="B45" s="48"/>
      <c r="C45" s="48"/>
    </row>
    <row r="46" spans="1:55" s="37" customFormat="1" ht="20.25" customHeight="1" x14ac:dyDescent="0.4">
      <c r="A46" s="58" t="s">
        <v>138</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146</v>
      </c>
      <c r="B48" s="48"/>
    </row>
    <row r="49" spans="1:55" s="37" customFormat="1" ht="20.25" customHeight="1" x14ac:dyDescent="0.4"/>
    <row r="50" spans="1:55" s="37" customFormat="1" ht="20.25" customHeight="1" x14ac:dyDescent="0.4">
      <c r="A50" s="48" t="s">
        <v>222</v>
      </c>
      <c r="B50" s="48"/>
      <c r="C50" s="48"/>
    </row>
    <row r="51" spans="1:55" s="37" customFormat="1" ht="20.25" customHeight="1" x14ac:dyDescent="0.4">
      <c r="A51" s="48" t="s">
        <v>133</v>
      </c>
      <c r="B51" s="48"/>
      <c r="C51" s="48"/>
    </row>
    <row r="52" spans="1:55" s="37" customFormat="1" ht="20.25" customHeight="1" x14ac:dyDescent="0.4"/>
    <row r="53" spans="1:55" s="37" customFormat="1" ht="20.25" customHeight="1" x14ac:dyDescent="0.4">
      <c r="A53" s="48" t="s">
        <v>148</v>
      </c>
      <c r="B53" s="48"/>
      <c r="C53" s="48"/>
    </row>
    <row r="54" spans="1:55" s="37" customFormat="1" ht="20.25" customHeight="1" x14ac:dyDescent="0.4">
      <c r="A54" s="48" t="s">
        <v>149</v>
      </c>
      <c r="B54" s="48"/>
      <c r="C54" s="48"/>
    </row>
    <row r="55" spans="1:55" s="37" customFormat="1" ht="20.25" customHeight="1" x14ac:dyDescent="0.4">
      <c r="A55" s="48"/>
      <c r="B55" s="48"/>
      <c r="C55" s="48"/>
    </row>
    <row r="56" spans="1:55" s="37" customFormat="1" ht="20.25" customHeight="1" x14ac:dyDescent="0.4">
      <c r="A56" s="48" t="s">
        <v>150</v>
      </c>
      <c r="B56" s="48"/>
      <c r="C56" s="48"/>
    </row>
    <row r="57" spans="1:55" s="37" customFormat="1" ht="20.25" customHeight="1" x14ac:dyDescent="0.4">
      <c r="A57" s="48"/>
      <c r="B57" s="48"/>
      <c r="C57" s="48"/>
    </row>
    <row r="58" spans="1:55" s="37" customFormat="1" ht="20.25" customHeight="1" x14ac:dyDescent="0.4">
      <c r="A58" s="37" t="s">
        <v>194</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190</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256</v>
      </c>
      <c r="C61" s="60"/>
      <c r="D61" s="51"/>
      <c r="E61" s="51"/>
    </row>
    <row r="62" spans="1:55" s="37" customFormat="1" ht="20.25" customHeight="1" x14ac:dyDescent="0.4">
      <c r="A62" s="150" t="s">
        <v>257</v>
      </c>
      <c r="C62" s="60"/>
      <c r="D62" s="51"/>
      <c r="E62" s="51"/>
    </row>
    <row r="63" spans="1:55" s="37" customFormat="1" ht="20.25" customHeight="1" x14ac:dyDescent="0.4">
      <c r="A63" s="60"/>
      <c r="B63" s="60"/>
      <c r="C63" s="60"/>
      <c r="D63" s="48"/>
      <c r="E63" s="48"/>
    </row>
    <row r="64" spans="1:55" s="37" customFormat="1" ht="20.25" customHeight="1" x14ac:dyDescent="0.4">
      <c r="A64" s="37" t="s">
        <v>239</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238</v>
      </c>
      <c r="C76" s="60"/>
      <c r="D76" s="51"/>
      <c r="E76" s="51"/>
    </row>
    <row r="77" spans="1:5" s="37" customFormat="1" ht="20.25" customHeight="1" x14ac:dyDescent="0.4">
      <c r="A77" s="37" t="s">
        <v>240</v>
      </c>
      <c r="B77" s="60"/>
      <c r="C77" s="146"/>
      <c r="D77" s="48"/>
      <c r="E77" s="48"/>
    </row>
    <row r="78" spans="1:5" ht="20.25" customHeight="1" x14ac:dyDescent="0.4">
      <c r="A78" s="37" t="s">
        <v>241</v>
      </c>
    </row>
    <row r="79" spans="1:5" ht="20.25" customHeight="1" x14ac:dyDescent="0.4">
      <c r="A79" s="37" t="s">
        <v>242</v>
      </c>
    </row>
    <row r="80" spans="1:5" ht="20.25" customHeight="1" x14ac:dyDescent="0.4">
      <c r="A80" s="37" t="s">
        <v>243</v>
      </c>
    </row>
    <row r="81" spans="1:1" ht="20.25" customHeight="1" x14ac:dyDescent="0.4">
      <c r="A81" s="37" t="s">
        <v>244</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3"/>
  <sheetViews>
    <sheetView workbookViewId="0">
      <selection activeCell="C39" sqref="C39"/>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182</v>
      </c>
    </row>
    <row r="3" spans="2:11" x14ac:dyDescent="0.4">
      <c r="B3" s="101" t="s">
        <v>183</v>
      </c>
      <c r="C3" s="101" t="s">
        <v>184</v>
      </c>
    </row>
    <row r="4" spans="2:11" x14ac:dyDescent="0.4">
      <c r="B4" s="101">
        <v>1</v>
      </c>
      <c r="C4" s="93" t="s">
        <v>185</v>
      </c>
    </row>
    <row r="5" spans="2:11" x14ac:dyDescent="0.4">
      <c r="B5" s="101">
        <v>2</v>
      </c>
      <c r="C5" s="93"/>
    </row>
    <row r="6" spans="2:11" x14ac:dyDescent="0.4">
      <c r="B6" s="101">
        <v>3</v>
      </c>
      <c r="C6" s="93"/>
    </row>
    <row r="7" spans="2:11" x14ac:dyDescent="0.4">
      <c r="B7" s="101">
        <v>4</v>
      </c>
      <c r="C7" s="93"/>
    </row>
    <row r="8" spans="2:11" x14ac:dyDescent="0.4">
      <c r="B8" s="101">
        <v>5</v>
      </c>
      <c r="C8" s="93"/>
    </row>
    <row r="10" spans="2:11" x14ac:dyDescent="0.4">
      <c r="B10" s="30" t="s">
        <v>181</v>
      </c>
    </row>
    <row r="11" spans="2:11" ht="19.5" thickBot="1" x14ac:dyDescent="0.45"/>
    <row r="12" spans="2:11" ht="19.5" thickBot="1" x14ac:dyDescent="0.45">
      <c r="B12" s="79" t="s">
        <v>158</v>
      </c>
      <c r="C12" s="80" t="s">
        <v>2</v>
      </c>
      <c r="D12" s="82" t="s">
        <v>86</v>
      </c>
      <c r="E12" s="81" t="s">
        <v>85</v>
      </c>
      <c r="F12" s="82" t="s">
        <v>223</v>
      </c>
      <c r="G12" s="83"/>
      <c r="H12" s="83"/>
      <c r="I12" s="83"/>
      <c r="J12" s="83"/>
      <c r="K12" s="84"/>
    </row>
    <row r="13" spans="2:11" x14ac:dyDescent="0.4">
      <c r="B13" s="351" t="s">
        <v>159</v>
      </c>
      <c r="C13" s="85" t="s">
        <v>93</v>
      </c>
      <c r="D13" s="87" t="s">
        <v>3</v>
      </c>
      <c r="E13" s="86" t="s">
        <v>3</v>
      </c>
      <c r="F13" s="86" t="s">
        <v>3</v>
      </c>
      <c r="G13" s="88"/>
      <c r="H13" s="88"/>
      <c r="I13" s="88"/>
      <c r="J13" s="88"/>
      <c r="K13" s="89"/>
    </row>
    <row r="14" spans="2:11" x14ac:dyDescent="0.4">
      <c r="B14" s="351"/>
      <c r="C14" s="90"/>
      <c r="D14" s="92" t="s">
        <v>94</v>
      </c>
      <c r="E14" s="91" t="s">
        <v>87</v>
      </c>
      <c r="F14" s="91" t="s">
        <v>87</v>
      </c>
      <c r="G14" s="93"/>
      <c r="H14" s="93"/>
      <c r="I14" s="93"/>
      <c r="J14" s="93"/>
      <c r="K14" s="94"/>
    </row>
    <row r="15" spans="2:11" x14ac:dyDescent="0.4">
      <c r="B15" s="351"/>
      <c r="C15" s="90"/>
      <c r="D15" s="96" t="s">
        <v>95</v>
      </c>
      <c r="E15" s="95" t="s">
        <v>88</v>
      </c>
      <c r="F15" s="95" t="s">
        <v>88</v>
      </c>
      <c r="G15" s="93"/>
      <c r="H15" s="93"/>
      <c r="I15" s="93"/>
      <c r="J15" s="93"/>
      <c r="K15" s="94"/>
    </row>
    <row r="16" spans="2:11" x14ac:dyDescent="0.4">
      <c r="B16" s="351"/>
      <c r="C16" s="90"/>
      <c r="D16" s="96" t="s">
        <v>191</v>
      </c>
      <c r="E16" s="95" t="s">
        <v>186</v>
      </c>
      <c r="F16" s="95" t="s">
        <v>186</v>
      </c>
      <c r="G16" s="93"/>
      <c r="H16" s="93"/>
      <c r="I16" s="93"/>
      <c r="J16" s="93"/>
      <c r="K16" s="94"/>
    </row>
    <row r="17" spans="2:11" x14ac:dyDescent="0.4">
      <c r="B17" s="351"/>
      <c r="C17" s="90"/>
      <c r="D17" s="96" t="s">
        <v>92</v>
      </c>
      <c r="E17" s="95" t="s">
        <v>187</v>
      </c>
      <c r="F17" s="95" t="s">
        <v>187</v>
      </c>
      <c r="G17" s="93"/>
      <c r="H17" s="93"/>
      <c r="I17" s="93"/>
      <c r="J17" s="93"/>
      <c r="K17" s="94"/>
    </row>
    <row r="18" spans="2:11" x14ac:dyDescent="0.4">
      <c r="B18" s="351"/>
      <c r="C18" s="90"/>
      <c r="D18" s="96" t="s">
        <v>90</v>
      </c>
      <c r="E18" s="95" t="s">
        <v>188</v>
      </c>
      <c r="F18" s="95" t="s">
        <v>188</v>
      </c>
      <c r="G18" s="93"/>
      <c r="H18" s="93"/>
      <c r="I18" s="93"/>
      <c r="J18" s="93"/>
      <c r="K18" s="94"/>
    </row>
    <row r="19" spans="2:11" x14ac:dyDescent="0.4">
      <c r="B19" s="351"/>
      <c r="C19" s="90"/>
      <c r="D19" s="96" t="s">
        <v>209</v>
      </c>
      <c r="E19" s="95" t="s">
        <v>89</v>
      </c>
      <c r="F19" s="95" t="s">
        <v>89</v>
      </c>
      <c r="G19" s="93"/>
      <c r="H19" s="93"/>
      <c r="I19" s="93"/>
      <c r="J19" s="93"/>
      <c r="K19" s="94"/>
    </row>
    <row r="20" spans="2:11" x14ac:dyDescent="0.4">
      <c r="B20" s="351"/>
      <c r="C20" s="90"/>
      <c r="D20" s="96"/>
      <c r="E20" s="95" t="s">
        <v>90</v>
      </c>
      <c r="F20" s="95" t="s">
        <v>90</v>
      </c>
      <c r="G20" s="93"/>
      <c r="H20" s="93"/>
      <c r="I20" s="93"/>
      <c r="J20" s="93"/>
      <c r="K20" s="94"/>
    </row>
    <row r="21" spans="2:11" x14ac:dyDescent="0.4">
      <c r="B21" s="351"/>
      <c r="C21" s="90"/>
      <c r="D21" s="96"/>
      <c r="E21" s="95" t="s">
        <v>91</v>
      </c>
      <c r="F21" s="95" t="s">
        <v>91</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245</v>
      </c>
    </row>
    <row r="29" spans="2:11" x14ac:dyDescent="0.4">
      <c r="C29" s="30" t="s">
        <v>96</v>
      </c>
    </row>
    <row r="30" spans="2:11" x14ac:dyDescent="0.4">
      <c r="C30" s="30" t="s">
        <v>254</v>
      </c>
    </row>
    <row r="31" spans="2:11" x14ac:dyDescent="0.4">
      <c r="C31" s="30" t="s">
        <v>250</v>
      </c>
    </row>
    <row r="32" spans="2:11" x14ac:dyDescent="0.4">
      <c r="C32" s="30" t="s">
        <v>251</v>
      </c>
    </row>
    <row r="33" spans="3:3" x14ac:dyDescent="0.4">
      <c r="C33" s="30" t="s">
        <v>252</v>
      </c>
    </row>
    <row r="34" spans="3:3" x14ac:dyDescent="0.4">
      <c r="C34" s="30" t="s">
        <v>253</v>
      </c>
    </row>
    <row r="35" spans="3:3" x14ac:dyDescent="0.4">
      <c r="C35" s="30" t="s">
        <v>97</v>
      </c>
    </row>
    <row r="36" spans="3:3" x14ac:dyDescent="0.4">
      <c r="C36" s="30" t="s">
        <v>98</v>
      </c>
    </row>
    <row r="38" spans="3:3" x14ac:dyDescent="0.4">
      <c r="C38" s="30" t="s">
        <v>255</v>
      </c>
    </row>
    <row r="39" spans="3:3" x14ac:dyDescent="0.4">
      <c r="C39" s="30" t="s">
        <v>160</v>
      </c>
    </row>
    <row r="40" spans="3:3" x14ac:dyDescent="0.4">
      <c r="C40" s="30" t="s">
        <v>161</v>
      </c>
    </row>
    <row r="41" spans="3:3" x14ac:dyDescent="0.4">
      <c r="C41" s="30" t="s">
        <v>162</v>
      </c>
    </row>
    <row r="42" spans="3:3" x14ac:dyDescent="0.4">
      <c r="C42" s="30" t="s">
        <v>163</v>
      </c>
    </row>
    <row r="43" spans="3:3" x14ac:dyDescent="0.4">
      <c r="C43" s="30" t="s">
        <v>164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【記載例】訪問介護</vt:lpstr>
      <vt:lpstr>【記載例】シフト記号表（勤務時間帯）</vt:lpstr>
      <vt:lpstr>訪問介護</vt:lpstr>
      <vt:lpstr>シフト記号表（勤務時間帯）</vt:lpstr>
      <vt:lpstr>記入方法</vt:lpstr>
      <vt:lpstr>プルダウン・リスト</vt:lpstr>
      <vt:lpstr>'【記載例】シフト記号表（勤務時間帯）'!Print_Area</vt:lpstr>
      <vt:lpstr>【記載例】訪問介護!Print_Area</vt:lpstr>
      <vt:lpstr>'シフト記号表（勤務時間帯）'!Print_Area</vt:lpstr>
      <vt:lpstr>記入方法!Print_Area</vt:lpstr>
      <vt:lpstr>訪問介護!Print_Area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2020-09-04T06:09:26Z</cp:lastPrinted>
  <dcterms:created xsi:type="dcterms:W3CDTF">2020-01-14T23:44:41Z</dcterms:created>
  <dcterms:modified xsi:type="dcterms:W3CDTF">2020-10-05T23:45:04Z</dcterms:modified>
</cp:coreProperties>
</file>